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ir\Desktop\GamesDesignAssessment\"/>
    </mc:Choice>
  </mc:AlternateContent>
  <xr:revisionPtr revIDLastSave="0" documentId="13_ncr:1_{BDD21C40-F994-479E-90DB-FB1AF3067E40}" xr6:coauthVersionLast="47" xr6:coauthVersionMax="47" xr10:uidLastSave="{00000000-0000-0000-0000-000000000000}"/>
  <bookViews>
    <workbookView xWindow="-120" yWindow="-120" windowWidth="29040" windowHeight="15840" xr2:uid="{0CFEA2DA-2FC8-4B6E-9323-AF39B1B12CBD}"/>
  </bookViews>
  <sheets>
    <sheet name="GDD" sheetId="5" r:id="rId1"/>
    <sheet name="Core Exchange and Levers" sheetId="4" r:id="rId2"/>
    <sheet name="Levelling and Class Numerics" sheetId="1" r:id="rId3"/>
    <sheet name="Weapon and Ability Numerics" sheetId="3" r:id="rId4"/>
    <sheet name="Combat Mechanics" sheetId="6" r:id="rId5"/>
    <sheet name="Processes" sheetId="2" r:id="rId6"/>
    <sheet name="Glossary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25" i="3"/>
  <c r="C98" i="3"/>
  <c r="F132" i="3" s="1"/>
  <c r="C97" i="3"/>
  <c r="E132" i="3" s="1"/>
  <c r="C96" i="3"/>
  <c r="D132" i="3" s="1"/>
  <c r="C95" i="3"/>
  <c r="C132" i="3" s="1"/>
  <c r="C92" i="3"/>
  <c r="F127" i="3" s="1"/>
  <c r="C91" i="3"/>
  <c r="E127" i="3" s="1"/>
  <c r="C90" i="3"/>
  <c r="D128" i="3" s="1"/>
  <c r="C89" i="3"/>
  <c r="C128" i="3" s="1"/>
  <c r="C86" i="3"/>
  <c r="F123" i="3" s="1"/>
  <c r="C85" i="3"/>
  <c r="E123" i="3" s="1"/>
  <c r="C84" i="3"/>
  <c r="D123" i="3" s="1"/>
  <c r="C83" i="3"/>
  <c r="C125" i="3" s="1"/>
  <c r="C78" i="3"/>
  <c r="F120" i="3" s="1"/>
  <c r="C77" i="3"/>
  <c r="E120" i="3" s="1"/>
  <c r="C76" i="3"/>
  <c r="D120" i="3" s="1"/>
  <c r="C75" i="3"/>
  <c r="C119" i="3" s="1"/>
  <c r="C72" i="3"/>
  <c r="F116" i="3" s="1"/>
  <c r="C71" i="3"/>
  <c r="E117" i="3" s="1"/>
  <c r="C70" i="3"/>
  <c r="D117" i="3" s="1"/>
  <c r="C69" i="3"/>
  <c r="C117" i="3" s="1"/>
  <c r="C66" i="3"/>
  <c r="F112" i="3" s="1"/>
  <c r="C65" i="3"/>
  <c r="E112" i="3" s="1"/>
  <c r="C64" i="3"/>
  <c r="D113" i="3" s="1"/>
  <c r="C63" i="3"/>
  <c r="C113" i="3" s="1"/>
  <c r="C60" i="3"/>
  <c r="F107" i="3" s="1"/>
  <c r="C59" i="3"/>
  <c r="E107" i="3" s="1"/>
  <c r="C58" i="3"/>
  <c r="D107" i="3" s="1"/>
  <c r="C57" i="3"/>
  <c r="C108" i="3" s="1"/>
  <c r="C54" i="3"/>
  <c r="F104" i="3" s="1"/>
  <c r="C53" i="3"/>
  <c r="E104" i="3" s="1"/>
  <c r="C52" i="3"/>
  <c r="D104" i="3" s="1"/>
  <c r="C51" i="3"/>
  <c r="C104" i="3" s="1"/>
  <c r="J7" i="3"/>
  <c r="J8" i="3"/>
  <c r="J11" i="3"/>
  <c r="J12" i="3"/>
  <c r="J13" i="3"/>
  <c r="J16" i="3"/>
  <c r="J17" i="3"/>
  <c r="J18" i="3"/>
  <c r="J21" i="3"/>
  <c r="J22" i="3"/>
  <c r="J23" i="3"/>
  <c r="J26" i="3"/>
  <c r="J27" i="3"/>
  <c r="J28" i="3"/>
  <c r="J31" i="3"/>
  <c r="J32" i="3"/>
  <c r="J33" i="3"/>
  <c r="J36" i="3"/>
  <c r="J37" i="3"/>
  <c r="J38" i="3"/>
  <c r="J40" i="3"/>
  <c r="J42" i="3"/>
  <c r="J44" i="3"/>
  <c r="J46" i="3"/>
  <c r="I7" i="3"/>
  <c r="I8" i="3"/>
  <c r="I11" i="3"/>
  <c r="I12" i="3"/>
  <c r="I13" i="3"/>
  <c r="I16" i="3"/>
  <c r="I17" i="3"/>
  <c r="I18" i="3"/>
  <c r="I21" i="3"/>
  <c r="I22" i="3"/>
  <c r="I23" i="3"/>
  <c r="I26" i="3"/>
  <c r="I27" i="3"/>
  <c r="I28" i="3"/>
  <c r="I31" i="3"/>
  <c r="I32" i="3"/>
  <c r="I33" i="3"/>
  <c r="I36" i="3"/>
  <c r="I37" i="3"/>
  <c r="I38" i="3"/>
  <c r="I40" i="3"/>
  <c r="I42" i="3"/>
  <c r="I44" i="3"/>
  <c r="I46" i="3"/>
  <c r="J6" i="3"/>
  <c r="I6" i="3"/>
  <c r="H7" i="3"/>
  <c r="H8" i="3"/>
  <c r="H11" i="3"/>
  <c r="H12" i="3"/>
  <c r="H13" i="3"/>
  <c r="H16" i="3"/>
  <c r="H17" i="3"/>
  <c r="H18" i="3"/>
  <c r="H21" i="3"/>
  <c r="H22" i="3"/>
  <c r="H23" i="3"/>
  <c r="H26" i="3"/>
  <c r="H27" i="3"/>
  <c r="H28" i="3"/>
  <c r="H31" i="3"/>
  <c r="H32" i="3"/>
  <c r="H33" i="3"/>
  <c r="H36" i="3"/>
  <c r="H37" i="3"/>
  <c r="H38" i="3"/>
  <c r="H40" i="3"/>
  <c r="H42" i="3"/>
  <c r="H44" i="3"/>
  <c r="H46" i="3"/>
  <c r="H6" i="3"/>
  <c r="G7" i="3"/>
  <c r="G8" i="3"/>
  <c r="G11" i="3"/>
  <c r="G12" i="3"/>
  <c r="G13" i="3"/>
  <c r="G16" i="3"/>
  <c r="G17" i="3"/>
  <c r="G18" i="3"/>
  <c r="G21" i="3"/>
  <c r="G22" i="3"/>
  <c r="G23" i="3"/>
  <c r="G26" i="3"/>
  <c r="G27" i="3"/>
  <c r="G28" i="3"/>
  <c r="G31" i="3"/>
  <c r="G32" i="3"/>
  <c r="G33" i="3"/>
  <c r="G36" i="3"/>
  <c r="G37" i="3"/>
  <c r="G38" i="3"/>
  <c r="G40" i="3"/>
  <c r="G42" i="3"/>
  <c r="G44" i="3"/>
  <c r="G46" i="3"/>
  <c r="G6" i="3"/>
  <c r="F7" i="3"/>
  <c r="F8" i="3"/>
  <c r="F11" i="3"/>
  <c r="F12" i="3"/>
  <c r="F13" i="3"/>
  <c r="F16" i="3"/>
  <c r="F17" i="3"/>
  <c r="F18" i="3"/>
  <c r="F21" i="3"/>
  <c r="F22" i="3"/>
  <c r="F23" i="3"/>
  <c r="F26" i="3"/>
  <c r="F27" i="3"/>
  <c r="F28" i="3"/>
  <c r="F31" i="3"/>
  <c r="F32" i="3"/>
  <c r="F33" i="3"/>
  <c r="F36" i="3"/>
  <c r="F37" i="3"/>
  <c r="F38" i="3"/>
  <c r="F40" i="3"/>
  <c r="F42" i="3"/>
  <c r="F44" i="3"/>
  <c r="F46" i="3"/>
  <c r="F6" i="3"/>
  <c r="C140" i="1"/>
  <c r="C139" i="1"/>
  <c r="C137" i="1"/>
  <c r="C136" i="1"/>
  <c r="C135" i="1"/>
  <c r="C133" i="1"/>
  <c r="K131" i="1" s="1"/>
  <c r="R131" i="1" s="1"/>
  <c r="C132" i="1"/>
  <c r="J133" i="1" s="1"/>
  <c r="C131" i="1"/>
  <c r="I137" i="1" s="1"/>
  <c r="C130" i="1"/>
  <c r="H133" i="1" s="1"/>
  <c r="C109" i="1"/>
  <c r="C108" i="1"/>
  <c r="C107" i="1"/>
  <c r="C106" i="1"/>
  <c r="C105" i="1"/>
  <c r="C104" i="1"/>
  <c r="C103" i="1"/>
  <c r="C102" i="1"/>
  <c r="L105" i="1" s="1"/>
  <c r="C101" i="1"/>
  <c r="K102" i="1" s="1"/>
  <c r="C99" i="1"/>
  <c r="I105" i="1" s="1"/>
  <c r="C98" i="1"/>
  <c r="H100" i="1" s="1"/>
  <c r="C124" i="1"/>
  <c r="C123" i="1"/>
  <c r="C121" i="1"/>
  <c r="C120" i="1"/>
  <c r="C119" i="1"/>
  <c r="C116" i="1"/>
  <c r="J115" i="1" s="1"/>
  <c r="C115" i="1"/>
  <c r="I115" i="1" s="1"/>
  <c r="C114" i="1"/>
  <c r="H121" i="1" s="1"/>
  <c r="C93" i="1"/>
  <c r="C92" i="1"/>
  <c r="C91" i="1"/>
  <c r="C90" i="1"/>
  <c r="C89" i="1"/>
  <c r="C88" i="1"/>
  <c r="C87" i="1"/>
  <c r="C86" i="1"/>
  <c r="L84" i="1" s="1"/>
  <c r="C85" i="1"/>
  <c r="K91" i="1" s="1"/>
  <c r="C82" i="1"/>
  <c r="H82" i="1" s="1"/>
  <c r="C74" i="1"/>
  <c r="C73" i="1"/>
  <c r="C69" i="1"/>
  <c r="K67" i="1" s="1"/>
  <c r="C68" i="1"/>
  <c r="J70" i="1" s="1"/>
  <c r="C67" i="1"/>
  <c r="I74" i="1" s="1"/>
  <c r="C66" i="1"/>
  <c r="H71" i="1" s="1"/>
  <c r="C72" i="1"/>
  <c r="C71" i="1"/>
  <c r="C50" i="1"/>
  <c r="H56" i="1" s="1"/>
  <c r="C61" i="1"/>
  <c r="C60" i="1"/>
  <c r="C59" i="1"/>
  <c r="C58" i="1"/>
  <c r="C52" i="1"/>
  <c r="J50" i="1" s="1"/>
  <c r="C51" i="1"/>
  <c r="I51" i="1" s="1"/>
  <c r="C57" i="1"/>
  <c r="C56" i="1"/>
  <c r="C55" i="1"/>
  <c r="C54" i="1"/>
  <c r="L56" i="1" s="1"/>
  <c r="C53" i="1"/>
  <c r="K58" i="1" s="1"/>
  <c r="C45" i="1"/>
  <c r="C42" i="1"/>
  <c r="C40" i="1"/>
  <c r="C39" i="1"/>
  <c r="C38" i="1"/>
  <c r="L36" i="1" s="1"/>
  <c r="C41" i="1"/>
  <c r="C43" i="1"/>
  <c r="C44" i="1"/>
  <c r="C37" i="1"/>
  <c r="K41" i="1" s="1"/>
  <c r="C36" i="1"/>
  <c r="J35" i="1" s="1"/>
  <c r="C35" i="1"/>
  <c r="I37" i="1" s="1"/>
  <c r="L131" i="1"/>
  <c r="U131" i="1" s="1"/>
  <c r="L132" i="1"/>
  <c r="U132" i="1" s="1"/>
  <c r="L133" i="1"/>
  <c r="U133" i="1" s="1"/>
  <c r="L134" i="1"/>
  <c r="U134" i="1" s="1"/>
  <c r="L135" i="1"/>
  <c r="U135" i="1" s="1"/>
  <c r="L136" i="1"/>
  <c r="U136" i="1" s="1"/>
  <c r="L137" i="1"/>
  <c r="U137" i="1" s="1"/>
  <c r="L138" i="1"/>
  <c r="U138" i="1" s="1"/>
  <c r="L139" i="1"/>
  <c r="U139" i="1" s="1"/>
  <c r="L130" i="1"/>
  <c r="U130" i="1" s="1"/>
  <c r="F139" i="1"/>
  <c r="F138" i="1"/>
  <c r="F137" i="1"/>
  <c r="F136" i="1"/>
  <c r="F135" i="1"/>
  <c r="F134" i="1"/>
  <c r="F133" i="1"/>
  <c r="F132" i="1"/>
  <c r="F131" i="1"/>
  <c r="F130" i="1"/>
  <c r="L115" i="1"/>
  <c r="U115" i="1" s="1"/>
  <c r="L116" i="1"/>
  <c r="U116" i="1" s="1"/>
  <c r="L117" i="1"/>
  <c r="U117" i="1" s="1"/>
  <c r="L118" i="1"/>
  <c r="U118" i="1" s="1"/>
  <c r="L119" i="1"/>
  <c r="U119" i="1" s="1"/>
  <c r="L120" i="1"/>
  <c r="U120" i="1" s="1"/>
  <c r="L121" i="1"/>
  <c r="U121" i="1" s="1"/>
  <c r="L122" i="1"/>
  <c r="U122" i="1" s="1"/>
  <c r="L123" i="1"/>
  <c r="U123" i="1" s="1"/>
  <c r="K115" i="1"/>
  <c r="R115" i="1" s="1"/>
  <c r="K116" i="1"/>
  <c r="R116" i="1" s="1"/>
  <c r="K117" i="1"/>
  <c r="R117" i="1" s="1"/>
  <c r="K118" i="1"/>
  <c r="R118" i="1" s="1"/>
  <c r="K119" i="1"/>
  <c r="R119" i="1" s="1"/>
  <c r="K120" i="1"/>
  <c r="R120" i="1" s="1"/>
  <c r="K121" i="1"/>
  <c r="R121" i="1" s="1"/>
  <c r="K122" i="1"/>
  <c r="R122" i="1" s="1"/>
  <c r="K123" i="1"/>
  <c r="R123" i="1" s="1"/>
  <c r="L114" i="1"/>
  <c r="U114" i="1" s="1"/>
  <c r="K114" i="1"/>
  <c r="R114" i="1" s="1"/>
  <c r="F123" i="1"/>
  <c r="F122" i="1"/>
  <c r="F121" i="1"/>
  <c r="F120" i="1"/>
  <c r="F119" i="1"/>
  <c r="F118" i="1"/>
  <c r="F117" i="1"/>
  <c r="F116" i="1"/>
  <c r="F115" i="1"/>
  <c r="F114" i="1"/>
  <c r="J99" i="1"/>
  <c r="J100" i="1"/>
  <c r="J101" i="1"/>
  <c r="J102" i="1"/>
  <c r="J103" i="1"/>
  <c r="J104" i="1"/>
  <c r="J105" i="1"/>
  <c r="J106" i="1"/>
  <c r="P106" i="1" s="1"/>
  <c r="J107" i="1"/>
  <c r="P107" i="1" s="1"/>
  <c r="J98" i="1"/>
  <c r="K84" i="1"/>
  <c r="J83" i="1"/>
  <c r="J84" i="1"/>
  <c r="J85" i="1"/>
  <c r="J86" i="1"/>
  <c r="J87" i="1"/>
  <c r="J88" i="1"/>
  <c r="J89" i="1"/>
  <c r="J90" i="1"/>
  <c r="J91" i="1"/>
  <c r="F107" i="1"/>
  <c r="F106" i="1"/>
  <c r="F105" i="1"/>
  <c r="F104" i="1"/>
  <c r="F103" i="1"/>
  <c r="F102" i="1"/>
  <c r="F101" i="1"/>
  <c r="F100" i="1"/>
  <c r="F99" i="1"/>
  <c r="F98" i="1"/>
  <c r="J82" i="1"/>
  <c r="L72" i="1"/>
  <c r="U72" i="1" s="1"/>
  <c r="L67" i="1"/>
  <c r="U67" i="1" s="1"/>
  <c r="L68" i="1"/>
  <c r="U68" i="1" s="1"/>
  <c r="L69" i="1"/>
  <c r="U69" i="1" s="1"/>
  <c r="L70" i="1"/>
  <c r="U70" i="1" s="1"/>
  <c r="L71" i="1"/>
  <c r="U71" i="1" s="1"/>
  <c r="L73" i="1"/>
  <c r="U73" i="1" s="1"/>
  <c r="L74" i="1"/>
  <c r="U74" i="1" s="1"/>
  <c r="L75" i="1"/>
  <c r="U75" i="1" s="1"/>
  <c r="K74" i="1"/>
  <c r="K75" i="1"/>
  <c r="I73" i="1"/>
  <c r="F91" i="1"/>
  <c r="F90" i="1"/>
  <c r="F89" i="1"/>
  <c r="F88" i="1"/>
  <c r="F87" i="1"/>
  <c r="F86" i="1"/>
  <c r="F85" i="1"/>
  <c r="F84" i="1"/>
  <c r="F83" i="1"/>
  <c r="I82" i="1"/>
  <c r="F82" i="1"/>
  <c r="L66" i="1"/>
  <c r="U66" i="1" s="1"/>
  <c r="K56" i="1"/>
  <c r="K57" i="1"/>
  <c r="C76" i="1"/>
  <c r="F75" i="1"/>
  <c r="C75" i="1"/>
  <c r="F74" i="1"/>
  <c r="F73" i="1"/>
  <c r="F72" i="1"/>
  <c r="F71" i="1"/>
  <c r="F70" i="1"/>
  <c r="F69" i="1"/>
  <c r="F68" i="1"/>
  <c r="F67" i="1"/>
  <c r="I67" i="1"/>
  <c r="F66" i="1"/>
  <c r="F59" i="1"/>
  <c r="F58" i="1"/>
  <c r="F57" i="1"/>
  <c r="F56" i="1"/>
  <c r="F55" i="1"/>
  <c r="F54" i="1"/>
  <c r="F53" i="1"/>
  <c r="F52" i="1"/>
  <c r="F51" i="1"/>
  <c r="F50" i="1"/>
  <c r="F35" i="1"/>
  <c r="F36" i="1"/>
  <c r="F37" i="1"/>
  <c r="F38" i="1"/>
  <c r="F39" i="1"/>
  <c r="F40" i="1"/>
  <c r="F41" i="1"/>
  <c r="F42" i="1"/>
  <c r="F43" i="1"/>
  <c r="C34" i="1"/>
  <c r="H35" i="1" s="1"/>
  <c r="E108" i="3" l="1"/>
  <c r="K83" i="1"/>
  <c r="H106" i="1"/>
  <c r="I56" i="1"/>
  <c r="I54" i="1"/>
  <c r="H105" i="1"/>
  <c r="F124" i="3"/>
  <c r="I55" i="1"/>
  <c r="C107" i="3"/>
  <c r="C109" i="3"/>
  <c r="C123" i="3"/>
  <c r="E125" i="3"/>
  <c r="C129" i="3"/>
  <c r="E128" i="3"/>
  <c r="F129" i="3"/>
  <c r="F113" i="3"/>
  <c r="I50" i="1"/>
  <c r="Q50" i="1" s="1"/>
  <c r="E115" i="3"/>
  <c r="I59" i="1"/>
  <c r="E116" i="3"/>
  <c r="I58" i="1"/>
  <c r="C121" i="3"/>
  <c r="I57" i="1"/>
  <c r="Q57" i="1" s="1"/>
  <c r="K85" i="1"/>
  <c r="C120" i="3"/>
  <c r="J53" i="1"/>
  <c r="P133" i="1"/>
  <c r="F121" i="3"/>
  <c r="L88" i="1"/>
  <c r="H104" i="1"/>
  <c r="O104" i="1" s="1"/>
  <c r="C112" i="3"/>
  <c r="D131" i="3"/>
  <c r="D112" i="3"/>
  <c r="D133" i="3"/>
  <c r="F111" i="3"/>
  <c r="E133" i="3"/>
  <c r="E111" i="3"/>
  <c r="C103" i="3"/>
  <c r="E129" i="3"/>
  <c r="F103" i="3"/>
  <c r="D108" i="3"/>
  <c r="D119" i="3"/>
  <c r="E124" i="3"/>
  <c r="F128" i="3"/>
  <c r="D103" i="3"/>
  <c r="E103" i="3"/>
  <c r="D109" i="3"/>
  <c r="F105" i="3"/>
  <c r="E109" i="3"/>
  <c r="C115" i="3"/>
  <c r="D121" i="3"/>
  <c r="D125" i="3"/>
  <c r="C131" i="3"/>
  <c r="D105" i="3"/>
  <c r="F109" i="3"/>
  <c r="C116" i="3"/>
  <c r="E119" i="3"/>
  <c r="C124" i="3"/>
  <c r="E131" i="3"/>
  <c r="D124" i="3"/>
  <c r="C105" i="3"/>
  <c r="F108" i="3"/>
  <c r="D115" i="3"/>
  <c r="E121" i="3"/>
  <c r="F131" i="3"/>
  <c r="E105" i="3"/>
  <c r="C111" i="3"/>
  <c r="D116" i="3"/>
  <c r="C127" i="3"/>
  <c r="C133" i="3"/>
  <c r="F119" i="3"/>
  <c r="D127" i="3"/>
  <c r="D111" i="3"/>
  <c r="E113" i="3"/>
  <c r="F115" i="3"/>
  <c r="F117" i="3"/>
  <c r="D129" i="3"/>
  <c r="F133" i="3"/>
  <c r="P105" i="1"/>
  <c r="P104" i="1"/>
  <c r="P103" i="1"/>
  <c r="P102" i="1"/>
  <c r="P101" i="1"/>
  <c r="P100" i="1"/>
  <c r="P99" i="1"/>
  <c r="H50" i="1"/>
  <c r="O105" i="1"/>
  <c r="H59" i="1"/>
  <c r="K55" i="1"/>
  <c r="K71" i="1"/>
  <c r="K54" i="1"/>
  <c r="K73" i="1"/>
  <c r="K72" i="1"/>
  <c r="K66" i="1"/>
  <c r="R66" i="1" s="1"/>
  <c r="P98" i="1"/>
  <c r="R83" i="1"/>
  <c r="P88" i="1"/>
  <c r="L104" i="1"/>
  <c r="L103" i="1"/>
  <c r="U103" i="1" s="1"/>
  <c r="L102" i="1"/>
  <c r="U102" i="1" s="1"/>
  <c r="L101" i="1"/>
  <c r="U56" i="1"/>
  <c r="P87" i="1"/>
  <c r="H130" i="1"/>
  <c r="O130" i="1" s="1"/>
  <c r="H136" i="1"/>
  <c r="O136" i="1" s="1"/>
  <c r="H134" i="1"/>
  <c r="H132" i="1"/>
  <c r="O132" i="1" s="1"/>
  <c r="R75" i="1"/>
  <c r="K138" i="1"/>
  <c r="R138" i="1" s="1"/>
  <c r="H131" i="1"/>
  <c r="T131" i="1" s="1"/>
  <c r="J130" i="1"/>
  <c r="P130" i="1" s="1"/>
  <c r="J136" i="1"/>
  <c r="P136" i="1" s="1"/>
  <c r="J134" i="1"/>
  <c r="P134" i="1" s="1"/>
  <c r="Q74" i="1"/>
  <c r="J132" i="1"/>
  <c r="P132" i="1" s="1"/>
  <c r="P115" i="1"/>
  <c r="J131" i="1"/>
  <c r="P131" i="1" s="1"/>
  <c r="R67" i="1"/>
  <c r="K137" i="1"/>
  <c r="R137" i="1" s="1"/>
  <c r="H139" i="1"/>
  <c r="O139" i="1" s="1"/>
  <c r="J139" i="1"/>
  <c r="P139" i="1" s="1"/>
  <c r="K136" i="1"/>
  <c r="R136" i="1" s="1"/>
  <c r="H138" i="1"/>
  <c r="O138" i="1" s="1"/>
  <c r="J138" i="1"/>
  <c r="P138" i="1" s="1"/>
  <c r="H137" i="1"/>
  <c r="O137" i="1" s="1"/>
  <c r="J137" i="1"/>
  <c r="P137" i="1" s="1"/>
  <c r="J114" i="1"/>
  <c r="P114" i="1" s="1"/>
  <c r="H135" i="1"/>
  <c r="O135" i="1" s="1"/>
  <c r="J135" i="1"/>
  <c r="P135" i="1" s="1"/>
  <c r="J123" i="1"/>
  <c r="P123" i="1" s="1"/>
  <c r="J122" i="1"/>
  <c r="P122" i="1" s="1"/>
  <c r="J121" i="1"/>
  <c r="P121" i="1" s="1"/>
  <c r="J120" i="1"/>
  <c r="P120" i="1" s="1"/>
  <c r="J119" i="1"/>
  <c r="P119" i="1" s="1"/>
  <c r="J118" i="1"/>
  <c r="P118" i="1" s="1"/>
  <c r="R57" i="1"/>
  <c r="K53" i="1"/>
  <c r="J117" i="1"/>
  <c r="P117" i="1" s="1"/>
  <c r="K52" i="1"/>
  <c r="R52" i="1" s="1"/>
  <c r="K130" i="1"/>
  <c r="R130" i="1" s="1"/>
  <c r="H66" i="1"/>
  <c r="J116" i="1"/>
  <c r="P116" i="1" s="1"/>
  <c r="J66" i="1"/>
  <c r="P66" i="1" s="1"/>
  <c r="K107" i="1"/>
  <c r="R107" i="1" s="1"/>
  <c r="R58" i="1"/>
  <c r="J75" i="1"/>
  <c r="P75" i="1" s="1"/>
  <c r="J74" i="1"/>
  <c r="P74" i="1" s="1"/>
  <c r="P91" i="1"/>
  <c r="J73" i="1"/>
  <c r="P73" i="1" s="1"/>
  <c r="P89" i="1"/>
  <c r="Q56" i="1"/>
  <c r="L55" i="1"/>
  <c r="U55" i="1" s="1"/>
  <c r="U105" i="1"/>
  <c r="Q55" i="1"/>
  <c r="L54" i="1"/>
  <c r="U54" i="1" s="1"/>
  <c r="I136" i="1"/>
  <c r="Q136" i="1" s="1"/>
  <c r="H118" i="1"/>
  <c r="O118" i="1" s="1"/>
  <c r="K51" i="1"/>
  <c r="R51" i="1" s="1"/>
  <c r="Q54" i="1"/>
  <c r="P53" i="1"/>
  <c r="L53" i="1"/>
  <c r="U53" i="1" s="1"/>
  <c r="U101" i="1"/>
  <c r="I135" i="1"/>
  <c r="Q135" i="1" s="1"/>
  <c r="U36" i="1"/>
  <c r="H117" i="1"/>
  <c r="O117" i="1" s="1"/>
  <c r="K50" i="1"/>
  <c r="R50" i="1" s="1"/>
  <c r="K59" i="1"/>
  <c r="R59" i="1" s="1"/>
  <c r="L52" i="1"/>
  <c r="U52" i="1" s="1"/>
  <c r="I75" i="1"/>
  <c r="Q75" i="1" s="1"/>
  <c r="H83" i="1"/>
  <c r="T83" i="1" s="1"/>
  <c r="I134" i="1"/>
  <c r="Q134" i="1" s="1"/>
  <c r="L50" i="1"/>
  <c r="U50" i="1" s="1"/>
  <c r="L51" i="1"/>
  <c r="U51" i="1" s="1"/>
  <c r="I133" i="1"/>
  <c r="S133" i="1" s="1"/>
  <c r="Q73" i="1"/>
  <c r="I132" i="1"/>
  <c r="Q132" i="1" s="1"/>
  <c r="O121" i="1"/>
  <c r="I130" i="1"/>
  <c r="Q130" i="1" s="1"/>
  <c r="J71" i="1"/>
  <c r="P71" i="1" s="1"/>
  <c r="L59" i="1"/>
  <c r="U59" i="1" s="1"/>
  <c r="K69" i="1"/>
  <c r="R69" i="1" s="1"/>
  <c r="Q51" i="1"/>
  <c r="K70" i="1"/>
  <c r="R70" i="1" s="1"/>
  <c r="L58" i="1"/>
  <c r="U58" i="1" s="1"/>
  <c r="K68" i="1"/>
  <c r="R68" i="1" s="1"/>
  <c r="I114" i="1"/>
  <c r="Q114" i="1" s="1"/>
  <c r="P50" i="1"/>
  <c r="L57" i="1"/>
  <c r="U57" i="1" s="1"/>
  <c r="K135" i="1"/>
  <c r="R135" i="1" s="1"/>
  <c r="U104" i="1"/>
  <c r="R85" i="1"/>
  <c r="J54" i="1"/>
  <c r="P54" i="1" s="1"/>
  <c r="R84" i="1"/>
  <c r="Q37" i="1"/>
  <c r="R91" i="1"/>
  <c r="P35" i="1"/>
  <c r="U84" i="1"/>
  <c r="L35" i="1"/>
  <c r="U35" i="1" s="1"/>
  <c r="J52" i="1"/>
  <c r="P52" i="1" s="1"/>
  <c r="L91" i="1"/>
  <c r="U91" i="1" s="1"/>
  <c r="R41" i="1"/>
  <c r="Q105" i="1"/>
  <c r="J51" i="1"/>
  <c r="P51" i="1" s="1"/>
  <c r="L90" i="1"/>
  <c r="U90" i="1" s="1"/>
  <c r="R102" i="1"/>
  <c r="L89" i="1"/>
  <c r="U89" i="1" s="1"/>
  <c r="U88" i="1"/>
  <c r="H114" i="1"/>
  <c r="T114" i="1" s="1"/>
  <c r="H119" i="1"/>
  <c r="O119" i="1" s="1"/>
  <c r="H70" i="1"/>
  <c r="O70" i="1" s="1"/>
  <c r="H116" i="1"/>
  <c r="O116" i="1" s="1"/>
  <c r="H102" i="1"/>
  <c r="O102" i="1" s="1"/>
  <c r="L100" i="1"/>
  <c r="U100" i="1" s="1"/>
  <c r="P70" i="1"/>
  <c r="H103" i="1"/>
  <c r="O103" i="1" s="1"/>
  <c r="H67" i="1"/>
  <c r="O67" i="1" s="1"/>
  <c r="H115" i="1"/>
  <c r="O115" i="1" s="1"/>
  <c r="H101" i="1"/>
  <c r="L99" i="1"/>
  <c r="U99" i="1" s="1"/>
  <c r="Q137" i="1"/>
  <c r="K134" i="1"/>
  <c r="R134" i="1" s="1"/>
  <c r="H55" i="1"/>
  <c r="T55" i="1" s="1"/>
  <c r="J59" i="1"/>
  <c r="P59" i="1" s="1"/>
  <c r="R71" i="1"/>
  <c r="L82" i="1"/>
  <c r="U82" i="1" s="1"/>
  <c r="H88" i="1"/>
  <c r="O88" i="1" s="1"/>
  <c r="K90" i="1"/>
  <c r="R90" i="1" s="1"/>
  <c r="L83" i="1"/>
  <c r="U83" i="1" s="1"/>
  <c r="I104" i="1"/>
  <c r="Q104" i="1" s="1"/>
  <c r="K101" i="1"/>
  <c r="R101" i="1" s="1"/>
  <c r="H120" i="1"/>
  <c r="O120" i="1" s="1"/>
  <c r="H54" i="1"/>
  <c r="O54" i="1" s="1"/>
  <c r="J58" i="1"/>
  <c r="P58" i="1" s="1"/>
  <c r="H87" i="1"/>
  <c r="O87" i="1" s="1"/>
  <c r="K89" i="1"/>
  <c r="R89" i="1" s="1"/>
  <c r="H98" i="1"/>
  <c r="O98" i="1" s="1"/>
  <c r="K100" i="1"/>
  <c r="R100" i="1" s="1"/>
  <c r="J57" i="1"/>
  <c r="P57" i="1" s="1"/>
  <c r="I107" i="1"/>
  <c r="Q107" i="1" s="1"/>
  <c r="H86" i="1"/>
  <c r="O86" i="1" s="1"/>
  <c r="K88" i="1"/>
  <c r="R88" i="1" s="1"/>
  <c r="K99" i="1"/>
  <c r="R99" i="1" s="1"/>
  <c r="L87" i="1"/>
  <c r="U87" i="1" s="1"/>
  <c r="H53" i="1"/>
  <c r="T53" i="1" s="1"/>
  <c r="H52" i="1"/>
  <c r="O52" i="1" s="1"/>
  <c r="J56" i="1"/>
  <c r="P56" i="1" s="1"/>
  <c r="H85" i="1"/>
  <c r="T85" i="1" s="1"/>
  <c r="K87" i="1"/>
  <c r="R87" i="1" s="1"/>
  <c r="K98" i="1"/>
  <c r="R98" i="1" s="1"/>
  <c r="L107" i="1"/>
  <c r="U107" i="1" s="1"/>
  <c r="I53" i="1"/>
  <c r="Q53" i="1" s="1"/>
  <c r="H51" i="1"/>
  <c r="O51" i="1" s="1"/>
  <c r="J55" i="1"/>
  <c r="P55" i="1" s="1"/>
  <c r="H84" i="1"/>
  <c r="T84" i="1" s="1"/>
  <c r="K86" i="1"/>
  <c r="R86" i="1" s="1"/>
  <c r="L98" i="1"/>
  <c r="U98" i="1" s="1"/>
  <c r="L106" i="1"/>
  <c r="U106" i="1" s="1"/>
  <c r="H107" i="1"/>
  <c r="O107" i="1" s="1"/>
  <c r="P90" i="1"/>
  <c r="S105" i="1"/>
  <c r="K139" i="1"/>
  <c r="R139" i="1" s="1"/>
  <c r="P86" i="1"/>
  <c r="K106" i="1"/>
  <c r="R106" i="1" s="1"/>
  <c r="P85" i="1"/>
  <c r="H58" i="1"/>
  <c r="S58" i="1" s="1"/>
  <c r="I52" i="1"/>
  <c r="Q52" i="1" s="1"/>
  <c r="R55" i="1"/>
  <c r="R74" i="1"/>
  <c r="H91" i="1"/>
  <c r="T91" i="1" s="1"/>
  <c r="P84" i="1"/>
  <c r="L86" i="1"/>
  <c r="U86" i="1" s="1"/>
  <c r="H99" i="1"/>
  <c r="O99" i="1" s="1"/>
  <c r="K104" i="1"/>
  <c r="R104" i="1" s="1"/>
  <c r="Q115" i="1"/>
  <c r="I131" i="1"/>
  <c r="Q131" i="1" s="1"/>
  <c r="K133" i="1"/>
  <c r="J67" i="1"/>
  <c r="P67" i="1" s="1"/>
  <c r="H123" i="1"/>
  <c r="O123" i="1" s="1"/>
  <c r="R56" i="1"/>
  <c r="K105" i="1"/>
  <c r="R105" i="1" s="1"/>
  <c r="H57" i="1"/>
  <c r="O57" i="1" s="1"/>
  <c r="R54" i="1"/>
  <c r="R73" i="1"/>
  <c r="P82" i="1"/>
  <c r="H90" i="1"/>
  <c r="O90" i="1" s="1"/>
  <c r="P83" i="1"/>
  <c r="L85" i="1"/>
  <c r="U85" i="1" s="1"/>
  <c r="I106" i="1"/>
  <c r="Q106" i="1" s="1"/>
  <c r="K103" i="1"/>
  <c r="R103" i="1" s="1"/>
  <c r="K132" i="1"/>
  <c r="R132" i="1" s="1"/>
  <c r="H122" i="1"/>
  <c r="T122" i="1" s="1"/>
  <c r="R53" i="1"/>
  <c r="Q82" i="1"/>
  <c r="R72" i="1"/>
  <c r="K82" i="1"/>
  <c r="R82" i="1" s="1"/>
  <c r="H89" i="1"/>
  <c r="O89" i="1" s="1"/>
  <c r="H69" i="1"/>
  <c r="O69" i="1" s="1"/>
  <c r="H68" i="1"/>
  <c r="J72" i="1"/>
  <c r="P72" i="1" s="1"/>
  <c r="H75" i="1"/>
  <c r="O75" i="1" s="1"/>
  <c r="J69" i="1"/>
  <c r="P69" i="1" s="1"/>
  <c r="H74" i="1"/>
  <c r="S74" i="1" s="1"/>
  <c r="J68" i="1"/>
  <c r="P68" i="1" s="1"/>
  <c r="H73" i="1"/>
  <c r="O73" i="1" s="1"/>
  <c r="H72" i="1"/>
  <c r="O72" i="1" s="1"/>
  <c r="Q67" i="1"/>
  <c r="I72" i="1"/>
  <c r="Q72" i="1" s="1"/>
  <c r="I91" i="1"/>
  <c r="Q91" i="1" s="1"/>
  <c r="I103" i="1"/>
  <c r="Q103" i="1" s="1"/>
  <c r="O71" i="1"/>
  <c r="I71" i="1"/>
  <c r="Q71" i="1" s="1"/>
  <c r="I90" i="1"/>
  <c r="Q90" i="1" s="1"/>
  <c r="I102" i="1"/>
  <c r="Q102" i="1" s="1"/>
  <c r="O106" i="1"/>
  <c r="I70" i="1"/>
  <c r="I89" i="1"/>
  <c r="Q89" i="1" s="1"/>
  <c r="I101" i="1"/>
  <c r="Q101" i="1" s="1"/>
  <c r="T102" i="1"/>
  <c r="I69" i="1"/>
  <c r="I88" i="1"/>
  <c r="Q88" i="1" s="1"/>
  <c r="I100" i="1"/>
  <c r="Q100" i="1" s="1"/>
  <c r="I123" i="1"/>
  <c r="Q123" i="1" s="1"/>
  <c r="O134" i="1"/>
  <c r="I68" i="1"/>
  <c r="I87" i="1"/>
  <c r="Q87" i="1" s="1"/>
  <c r="I99" i="1"/>
  <c r="Q99" i="1" s="1"/>
  <c r="I122" i="1"/>
  <c r="Q122" i="1" s="1"/>
  <c r="I66" i="1"/>
  <c r="Q66" i="1" s="1"/>
  <c r="I86" i="1"/>
  <c r="Q86" i="1" s="1"/>
  <c r="I121" i="1"/>
  <c r="I85" i="1"/>
  <c r="Q85" i="1" s="1"/>
  <c r="I120" i="1"/>
  <c r="T121" i="1"/>
  <c r="I84" i="1"/>
  <c r="Q84" i="1" s="1"/>
  <c r="O100" i="1"/>
  <c r="I119" i="1"/>
  <c r="Q119" i="1" s="1"/>
  <c r="I83" i="1"/>
  <c r="Q83" i="1" s="1"/>
  <c r="I118" i="1"/>
  <c r="Q118" i="1" s="1"/>
  <c r="I117" i="1"/>
  <c r="Q117" i="1" s="1"/>
  <c r="Q59" i="1"/>
  <c r="O82" i="1"/>
  <c r="I116" i="1"/>
  <c r="Q116" i="1" s="1"/>
  <c r="I139" i="1"/>
  <c r="Q139" i="1" s="1"/>
  <c r="Q58" i="1"/>
  <c r="I138" i="1"/>
  <c r="Q138" i="1" s="1"/>
  <c r="I98" i="1"/>
  <c r="T71" i="1"/>
  <c r="S59" i="1"/>
  <c r="S56" i="1"/>
  <c r="O59" i="1"/>
  <c r="T56" i="1"/>
  <c r="O50" i="1"/>
  <c r="O56" i="1"/>
  <c r="S82" i="1"/>
  <c r="H34" i="1"/>
  <c r="O35" i="1"/>
  <c r="H43" i="1"/>
  <c r="H42" i="1"/>
  <c r="I36" i="1"/>
  <c r="Q36" i="1" s="1"/>
  <c r="I35" i="1"/>
  <c r="S35" i="1" s="1"/>
  <c r="J34" i="1"/>
  <c r="P34" i="1" s="1"/>
  <c r="K40" i="1"/>
  <c r="R40" i="1" s="1"/>
  <c r="K39" i="1"/>
  <c r="R39" i="1" s="1"/>
  <c r="K38" i="1"/>
  <c r="R38" i="1" s="1"/>
  <c r="J43" i="1"/>
  <c r="P43" i="1" s="1"/>
  <c r="K37" i="1"/>
  <c r="R37" i="1" s="1"/>
  <c r="J42" i="1"/>
  <c r="P42" i="1" s="1"/>
  <c r="K36" i="1"/>
  <c r="R36" i="1" s="1"/>
  <c r="J41" i="1"/>
  <c r="P41" i="1" s="1"/>
  <c r="K35" i="1"/>
  <c r="R35" i="1" s="1"/>
  <c r="J40" i="1"/>
  <c r="P40" i="1" s="1"/>
  <c r="L34" i="1"/>
  <c r="U34" i="1" s="1"/>
  <c r="J39" i="1"/>
  <c r="P39" i="1" s="1"/>
  <c r="L43" i="1"/>
  <c r="U43" i="1" s="1"/>
  <c r="I34" i="1"/>
  <c r="Q34" i="1" s="1"/>
  <c r="J38" i="1"/>
  <c r="P38" i="1" s="1"/>
  <c r="L42" i="1"/>
  <c r="U42" i="1" s="1"/>
  <c r="I43" i="1"/>
  <c r="Q43" i="1" s="1"/>
  <c r="J37" i="1"/>
  <c r="P37" i="1" s="1"/>
  <c r="L41" i="1"/>
  <c r="U41" i="1" s="1"/>
  <c r="I42" i="1"/>
  <c r="Q42" i="1" s="1"/>
  <c r="J36" i="1"/>
  <c r="P36" i="1" s="1"/>
  <c r="L40" i="1"/>
  <c r="U40" i="1" s="1"/>
  <c r="I41" i="1"/>
  <c r="Q41" i="1" s="1"/>
  <c r="L39" i="1"/>
  <c r="U39" i="1" s="1"/>
  <c r="I40" i="1"/>
  <c r="Q40" i="1" s="1"/>
  <c r="K34" i="1"/>
  <c r="R34" i="1" s="1"/>
  <c r="L38" i="1"/>
  <c r="U38" i="1" s="1"/>
  <c r="I39" i="1"/>
  <c r="Q39" i="1" s="1"/>
  <c r="K43" i="1"/>
  <c r="R43" i="1" s="1"/>
  <c r="L37" i="1"/>
  <c r="U37" i="1" s="1"/>
  <c r="I38" i="1"/>
  <c r="Q38" i="1" s="1"/>
  <c r="K42" i="1"/>
  <c r="R42" i="1" s="1"/>
  <c r="H41" i="1"/>
  <c r="H40" i="1"/>
  <c r="H39" i="1"/>
  <c r="H38" i="1"/>
  <c r="H37" i="1"/>
  <c r="H36" i="1"/>
  <c r="S50" i="1" l="1"/>
  <c r="O114" i="1"/>
  <c r="T119" i="1"/>
  <c r="T59" i="1"/>
  <c r="T66" i="1"/>
  <c r="T100" i="1"/>
  <c r="T117" i="1"/>
  <c r="T136" i="1"/>
  <c r="T50" i="1"/>
  <c r="O131" i="1"/>
  <c r="T86" i="1"/>
  <c r="T137" i="1"/>
  <c r="T138" i="1"/>
  <c r="O66" i="1"/>
  <c r="T67" i="1"/>
  <c r="O58" i="1"/>
  <c r="T118" i="1"/>
  <c r="T123" i="1"/>
  <c r="S134" i="1"/>
  <c r="S137" i="1"/>
  <c r="S54" i="1"/>
  <c r="S136" i="1"/>
  <c r="O91" i="1"/>
  <c r="T101" i="1"/>
  <c r="T73" i="1"/>
  <c r="O85" i="1"/>
  <c r="T135" i="1"/>
  <c r="O101" i="1"/>
  <c r="S132" i="1"/>
  <c r="T82" i="1"/>
  <c r="T69" i="1"/>
  <c r="O122" i="1"/>
  <c r="T51" i="1"/>
  <c r="T87" i="1"/>
  <c r="T120" i="1"/>
  <c r="S114" i="1"/>
  <c r="T58" i="1"/>
  <c r="Q133" i="1"/>
  <c r="S51" i="1"/>
  <c r="T68" i="1"/>
  <c r="T105" i="1"/>
  <c r="T88" i="1"/>
  <c r="T72" i="1"/>
  <c r="O83" i="1"/>
  <c r="O53" i="1"/>
  <c r="T57" i="1"/>
  <c r="T116" i="1"/>
  <c r="T134" i="1"/>
  <c r="T133" i="1"/>
  <c r="S52" i="1"/>
  <c r="S104" i="1"/>
  <c r="S53" i="1"/>
  <c r="O133" i="1"/>
  <c r="T52" i="1"/>
  <c r="S55" i="1"/>
  <c r="S135" i="1"/>
  <c r="O55" i="1"/>
  <c r="S57" i="1"/>
  <c r="T90" i="1"/>
  <c r="T99" i="1"/>
  <c r="S115" i="1"/>
  <c r="T115" i="1"/>
  <c r="S116" i="1"/>
  <c r="T70" i="1"/>
  <c r="S67" i="1"/>
  <c r="S66" i="1"/>
  <c r="T89" i="1"/>
  <c r="O68" i="1"/>
  <c r="T107" i="1"/>
  <c r="S87" i="1"/>
  <c r="S107" i="1"/>
  <c r="T98" i="1"/>
  <c r="T139" i="1"/>
  <c r="T104" i="1"/>
  <c r="S91" i="1"/>
  <c r="T54" i="1"/>
  <c r="R133" i="1"/>
  <c r="S131" i="1"/>
  <c r="T74" i="1"/>
  <c r="O74" i="1"/>
  <c r="T130" i="1"/>
  <c r="T103" i="1"/>
  <c r="S130" i="1"/>
  <c r="S123" i="1"/>
  <c r="S106" i="1"/>
  <c r="S75" i="1"/>
  <c r="T106" i="1"/>
  <c r="O84" i="1"/>
  <c r="T132" i="1"/>
  <c r="S86" i="1"/>
  <c r="S139" i="1"/>
  <c r="S119" i="1"/>
  <c r="S84" i="1"/>
  <c r="S90" i="1"/>
  <c r="T75" i="1"/>
  <c r="S73" i="1"/>
  <c r="S71" i="1"/>
  <c r="S69" i="1"/>
  <c r="Q69" i="1"/>
  <c r="S88" i="1"/>
  <c r="S68" i="1"/>
  <c r="Q68" i="1"/>
  <c r="S98" i="1"/>
  <c r="Q98" i="1"/>
  <c r="Q121" i="1"/>
  <c r="S121" i="1"/>
  <c r="S99" i="1"/>
  <c r="S100" i="1"/>
  <c r="S138" i="1"/>
  <c r="S118" i="1"/>
  <c r="S101" i="1"/>
  <c r="S72" i="1"/>
  <c r="S102" i="1"/>
  <c r="Q120" i="1"/>
  <c r="S120" i="1"/>
  <c r="S70" i="1"/>
  <c r="Q70" i="1"/>
  <c r="S103" i="1"/>
  <c r="S122" i="1"/>
  <c r="S85" i="1"/>
  <c r="S117" i="1"/>
  <c r="S83" i="1"/>
  <c r="S89" i="1"/>
  <c r="T35" i="1"/>
  <c r="S43" i="1"/>
  <c r="T43" i="1"/>
  <c r="T34" i="1"/>
  <c r="S34" i="1"/>
  <c r="S42" i="1"/>
  <c r="T42" i="1"/>
  <c r="T36" i="1"/>
  <c r="S36" i="1"/>
  <c r="S38" i="1"/>
  <c r="T38" i="1"/>
  <c r="T37" i="1"/>
  <c r="S37" i="1"/>
  <c r="S40" i="1"/>
  <c r="T40" i="1"/>
  <c r="S39" i="1"/>
  <c r="T39" i="1"/>
  <c r="S41" i="1"/>
  <c r="T41" i="1"/>
  <c r="O39" i="1"/>
  <c r="O40" i="1"/>
  <c r="Q35" i="1"/>
  <c r="O36" i="1"/>
  <c r="O38" i="1"/>
  <c r="O41" i="1"/>
  <c r="O42" i="1"/>
  <c r="O43" i="1"/>
  <c r="O37" i="1"/>
  <c r="O34" i="1"/>
</calcChain>
</file>

<file path=xl/sharedStrings.xml><?xml version="1.0" encoding="utf-8"?>
<sst xmlns="http://schemas.openxmlformats.org/spreadsheetml/2006/main" count="607" uniqueCount="369">
  <si>
    <t>Core Exchange</t>
  </si>
  <si>
    <t>Time</t>
  </si>
  <si>
    <t>Shillings</t>
  </si>
  <si>
    <t>Health</t>
  </si>
  <si>
    <t>Levers</t>
  </si>
  <si>
    <t>Bloodpool</t>
  </si>
  <si>
    <t>Level</t>
  </si>
  <si>
    <t>Experience Requirement</t>
  </si>
  <si>
    <t>Vitality</t>
  </si>
  <si>
    <t>Faith</t>
  </si>
  <si>
    <t>Bloodlust</t>
  </si>
  <si>
    <t>Power</t>
  </si>
  <si>
    <t>Adrenaline</t>
  </si>
  <si>
    <t>VitalityAttribute</t>
  </si>
  <si>
    <t>PowerAttribute</t>
  </si>
  <si>
    <t>AdrenalineAttribute</t>
  </si>
  <si>
    <t>FaithAttribute</t>
  </si>
  <si>
    <t>Player Attributes</t>
  </si>
  <si>
    <t>PlayerHealth</t>
  </si>
  <si>
    <t>WeaponDamage</t>
  </si>
  <si>
    <t>AbilityDamage</t>
  </si>
  <si>
    <t>AbilityCost</t>
  </si>
  <si>
    <t>Class Levelling Templates</t>
  </si>
  <si>
    <t>Vampire Levelling</t>
  </si>
  <si>
    <t>BloodlustAttribute</t>
  </si>
  <si>
    <t>LevelThreshold</t>
  </si>
  <si>
    <t>Vampire Fighter Levelling</t>
  </si>
  <si>
    <t>Player Stats</t>
  </si>
  <si>
    <t>Class - Vampire</t>
  </si>
  <si>
    <t>Class - Vampire Fighter</t>
  </si>
  <si>
    <t>PowerIncreasePerLevel</t>
  </si>
  <si>
    <t>VitalityIncreasePerLevel</t>
  </si>
  <si>
    <t>AdrenalineIncreasePerLevel</t>
  </si>
  <si>
    <t>FaithIncreasePerLevel</t>
  </si>
  <si>
    <t>BloodlustIncreasePerLevel</t>
  </si>
  <si>
    <t>HealthAdditionPerLevel</t>
  </si>
  <si>
    <t>AttributeIncreasesPerLevel</t>
  </si>
  <si>
    <t>StatIncreasesPerLevel</t>
  </si>
  <si>
    <t>PhysicalDamageAdditionPerLevel</t>
  </si>
  <si>
    <t>ArcanaDamageAdditionPerLevel</t>
  </si>
  <si>
    <t>BloodpoolAdditionPerLevel</t>
  </si>
  <si>
    <t>PhysicalDamage</t>
  </si>
  <si>
    <t>ArcanaDamage</t>
  </si>
  <si>
    <t>MeleeDamage</t>
  </si>
  <si>
    <t>PhysicalResistance</t>
  </si>
  <si>
    <t>ArcanaResistance</t>
  </si>
  <si>
    <t>Stamina</t>
  </si>
  <si>
    <t>StaminaAdditionPerLevel</t>
  </si>
  <si>
    <t>BaseStamina</t>
  </si>
  <si>
    <t>PlayerStamina</t>
  </si>
  <si>
    <t>PlayerPhysicalDefence</t>
  </si>
  <si>
    <t>PlayerArcanaDefence</t>
  </si>
  <si>
    <t>ArcanaResistanceAdditionPerLevel</t>
  </si>
  <si>
    <t>PlayerBloodpool</t>
  </si>
  <si>
    <t>PhysicalResistanceAdditionPerLevel</t>
  </si>
  <si>
    <t>Vampire Spellcaster Levelling</t>
  </si>
  <si>
    <t>Class - Vampire Spellcaster</t>
  </si>
  <si>
    <t>Vampire Tyrant Levelling</t>
  </si>
  <si>
    <t>Class - Vampire Tyrant</t>
  </si>
  <si>
    <t>Class - Shadow Vampire</t>
  </si>
  <si>
    <t>Shadow Vampire Levelling</t>
  </si>
  <si>
    <t>Vampire Warlock Levelling</t>
  </si>
  <si>
    <t>Class - Vampire Warlock</t>
  </si>
  <si>
    <t>Vampire Summoner Levelling</t>
  </si>
  <si>
    <t>Class - Vampire Summoner</t>
  </si>
  <si>
    <t>Vampire Abilities</t>
  </si>
  <si>
    <t>Enshroud</t>
  </si>
  <si>
    <t>Dark Presence</t>
  </si>
  <si>
    <t>Shadow Orb</t>
  </si>
  <si>
    <t>Ability Name</t>
  </si>
  <si>
    <t>Vampire Fighter Abilities</t>
  </si>
  <si>
    <t>Blood Fury</t>
  </si>
  <si>
    <t>Shrouds your weapon in darkness to deal extra damage for a set amount of time</t>
  </si>
  <si>
    <t>Intimidate your enemies by using their shadows to decrease their resistances</t>
  </si>
  <si>
    <t>Launch an orb of concentrated dark power at your enemy</t>
  </si>
  <si>
    <t>Rapidly attack your enemy with a frenzy of melee attacks</t>
  </si>
  <si>
    <t>Fortify</t>
  </si>
  <si>
    <t>Shade Dash</t>
  </si>
  <si>
    <t>Become a shadow yourself and teleport a short distance in a radius around you</t>
  </si>
  <si>
    <t>Vampire Spellcaster Abilities</t>
  </si>
  <si>
    <t>Batfriend</t>
  </si>
  <si>
    <t>Summon a small bat to be your companion and aid you in attacks</t>
  </si>
  <si>
    <t>Grasping Hands</t>
  </si>
  <si>
    <t>Slam your foot into the ground to create vines and the earth which root your enemy</t>
  </si>
  <si>
    <t>Drain</t>
  </si>
  <si>
    <t>Latch onto your enemy's life and heal depending on the damage done</t>
  </si>
  <si>
    <t>Ability Effect</t>
  </si>
  <si>
    <t>Vampire Tyrant Abilities</t>
  </si>
  <si>
    <t>Shadow Vampire Abilities</t>
  </si>
  <si>
    <t>Shadow Charge</t>
  </si>
  <si>
    <t>Descending Dark</t>
  </si>
  <si>
    <t>Rush forward, deal damage and knock up your opponent leaving them helpless to your attacks</t>
  </si>
  <si>
    <t>Commanding Bellow</t>
  </si>
  <si>
    <t>Shout at your enemy, giving you health and increasing attack speed</t>
  </si>
  <si>
    <t>Vanishing Step</t>
  </si>
  <si>
    <t>Become one with the darkness and enter stealth, becoming invisible to anyone</t>
  </si>
  <si>
    <t>Backstab</t>
  </si>
  <si>
    <t>Instantly appear behind your enemy and stun your enemy, dealing critical damage</t>
  </si>
  <si>
    <t>Decoy</t>
  </si>
  <si>
    <t>Using the darkness to cover yourself, create replicas of yourself to confuse your enemies</t>
  </si>
  <si>
    <t>Bloodbath</t>
  </si>
  <si>
    <t>Create a cloud of blood and cause it to rain down on your enemies, dealing damage to them and creating a healing field for you</t>
  </si>
  <si>
    <t>Descending Force</t>
  </si>
  <si>
    <t>Force gravity to bend to your will, dealing damage and pushing enemies onto the ground</t>
  </si>
  <si>
    <t>Piercing Abyss</t>
  </si>
  <si>
    <t xml:space="preserve">Create a flurry of shade spikes which are hurled towards your enemy at great speed </t>
  </si>
  <si>
    <t>The Overlord</t>
  </si>
  <si>
    <t>Vampire Warlock Abilities</t>
  </si>
  <si>
    <t>The Harbinger</t>
  </si>
  <si>
    <t>The Sorcerer</t>
  </si>
  <si>
    <t>The Necromancer</t>
  </si>
  <si>
    <t>Shadow Army of the Dead</t>
  </si>
  <si>
    <t>Hand of Death</t>
  </si>
  <si>
    <t>Shade Threshold</t>
  </si>
  <si>
    <t>Dark Overseer</t>
  </si>
  <si>
    <t>Create an area of grasping darkness where all the enemies are pulled to the centre, constantly dealing damage</t>
  </si>
  <si>
    <t>Anyone you eliminate becomes a shade for you, aiding you in combat and helping you with any task needed</t>
  </si>
  <si>
    <t>Class Abilities</t>
  </si>
  <si>
    <t>AbilityDamage (Local)</t>
  </si>
  <si>
    <t>AbilityCost (Local)</t>
  </si>
  <si>
    <t>AbilityResistanceBuff (Local)</t>
  </si>
  <si>
    <t>AbilityHeal (Local)</t>
  </si>
  <si>
    <t>AbilityAttackSpeedBuff</t>
  </si>
  <si>
    <t>AbilityAttackSpeedBuff (Local)</t>
  </si>
  <si>
    <t>AbilityHeal</t>
  </si>
  <si>
    <t>AbilityResistanceBuff</t>
  </si>
  <si>
    <t>Harden your skin to strengthen yourself and become more resistant to attacks</t>
  </si>
  <si>
    <t>Execute a non-major boss enemy when they're at a certain health threshold and heal to full health</t>
  </si>
  <si>
    <t>Jump up and slam down with your weapon to shake the ground and enemies near you</t>
  </si>
  <si>
    <t>AbilityResistanceBuff (%)</t>
  </si>
  <si>
    <t>AbilityAttackSpeedBuff (%)</t>
  </si>
  <si>
    <t>Vampire Summoner Abilities</t>
  </si>
  <si>
    <t>Raise Dead</t>
  </si>
  <si>
    <t>Iron Maiden</t>
  </si>
  <si>
    <t>Recall your last non-major boss enemy from the dead to aid you in battle</t>
  </si>
  <si>
    <t>Encase your enemy in an iron maiden, dealing massive damage until they manage to escape</t>
  </si>
  <si>
    <t>Shade Demon</t>
  </si>
  <si>
    <t>Create a large demonic shade beast in the location of your enemy, dealing damage when erupting from the ground</t>
  </si>
  <si>
    <t>Bring your enemy into the realm of shadows for a set duration, decreasing their resistances, whilst increasing your attack speed</t>
  </si>
  <si>
    <t>AbilityType</t>
  </si>
  <si>
    <t>Physical</t>
  </si>
  <si>
    <t>Arcana</t>
  </si>
  <si>
    <t>Time is the Gold Standard</t>
  </si>
  <si>
    <t>WeaponSpeed</t>
  </si>
  <si>
    <t>WeaponCost</t>
  </si>
  <si>
    <t>Formulas</t>
  </si>
  <si>
    <t>Stat Calculated</t>
  </si>
  <si>
    <t>Definition</t>
  </si>
  <si>
    <t>The Calculation to find the Bloodlust Attribute</t>
  </si>
  <si>
    <t xml:space="preserve">The Calculation to find the Faith Attribute </t>
  </si>
  <si>
    <t>The Calculation to find the Power Attribute</t>
  </si>
  <si>
    <t>The Calculation to find the Vitality Attribute</t>
  </si>
  <si>
    <t>The Calculation to find the Adrenaline Attribute</t>
  </si>
  <si>
    <t>The Calculation to find the Health Stat</t>
  </si>
  <si>
    <t>The Calculation to find the Stamina Stat</t>
  </si>
  <si>
    <t>The Calculation to find the Arcana Damage Stat</t>
  </si>
  <si>
    <t>The Calculation to find the Physical Resistance Stat</t>
  </si>
  <si>
    <t>The Calculation to find the Arcana Resistance Stat</t>
  </si>
  <si>
    <t>The Calculation to find the Bloodpool Stat</t>
  </si>
  <si>
    <t>(BaseHealth*PlayerHealth*Vitality*Level) + HealthAdditionPerLevel</t>
  </si>
  <si>
    <t>(BaseStamina*PlayerStamina*Adrenaline*Level) + StaminaAdditonPerLevel</t>
  </si>
  <si>
    <t>(BaseDamage*MeleeDamage*Power*Level) + PhysicalDamagePerLevel</t>
  </si>
  <si>
    <t>(BaseDamage*AbilityDamage*Faith*Level) + ArcanaDamagePerLevel</t>
  </si>
  <si>
    <t>(BaseResistance*Level*(Vitality+Power)*PlayerPhysicalDefence) + PhysicalResistancePerLevel</t>
  </si>
  <si>
    <t>(BaseResistance*Level*(Vitality+Faith)*PlayerArcanaDefence) +ArcanaResistancePerLevel</t>
  </si>
  <si>
    <t>(PlayerBloodpool*Bloodlust*Level) + BloodpoolAdditionPerLevel</t>
  </si>
  <si>
    <t>BaseSpeed</t>
  </si>
  <si>
    <t>BaseCost</t>
  </si>
  <si>
    <t>BaseAttribute</t>
  </si>
  <si>
    <t>BaseResistance</t>
  </si>
  <si>
    <t xml:space="preserve">BaseDamage </t>
  </si>
  <si>
    <t>BaseHealth</t>
  </si>
  <si>
    <t>BaseExperience</t>
  </si>
  <si>
    <t>Vitality Attribute*Level*IncreasesPerLevel*VitalityIncreasePerLevel*BaseAttribute</t>
  </si>
  <si>
    <t>PowerAttribute*Level*IncreasesPerLevel*PowerIncreasePerLevel*BaseAttribute</t>
  </si>
  <si>
    <t>AdrenalineAttribute*Level*IncreasesPerLevel*AdrenalineIncreasePerLevel*BaseAttribute</t>
  </si>
  <si>
    <t>FaithAttribute*Level*IncreasesPerLevel*FaithIncreasePerLevel*BaseAttribute</t>
  </si>
  <si>
    <t>BloodlustAttribute*Level*IncreasesPerLevel*BloodlustIncreasePerLevel*BaseAttribute</t>
  </si>
  <si>
    <t>AbilityDamage (Local)*AbilityDamage (Lever)*BaseDamage</t>
  </si>
  <si>
    <t>AbilityCost (Local)*AbilityCost (Lever)*BaseCost</t>
  </si>
  <si>
    <t>AbilityHeal (Local)*AbilityHeal (Lever)*BaseHeal</t>
  </si>
  <si>
    <t>BaseHeal</t>
  </si>
  <si>
    <t>AbilityAttackSpeedBuff (Local)*AbilityAttackSpeedBuff (Lever)*BaseBuff</t>
  </si>
  <si>
    <t>AbilityResistanceBuff (Local)*AbilityResistanceBuff (Lever)*BaseBuff</t>
  </si>
  <si>
    <t>BaseBuff</t>
  </si>
  <si>
    <t>The Calculation to find the Damage for an Ability</t>
  </si>
  <si>
    <t>The Calculation to find the Cost for an Ability</t>
  </si>
  <si>
    <t>The Calculation to find how much an Ability Heals</t>
  </si>
  <si>
    <t>The Calculation to find how much an Ability Buffs the Resistance of Someone</t>
  </si>
  <si>
    <t>The Calculation to find how much an Ability Buffs the Attack Speed of Someone</t>
  </si>
  <si>
    <t>WeaponDurability</t>
  </si>
  <si>
    <t>Melee Weapon Templates</t>
  </si>
  <si>
    <t>Longsword</t>
  </si>
  <si>
    <t>LongswordDamage</t>
  </si>
  <si>
    <t>LongswordCost</t>
  </si>
  <si>
    <t>LongswordAttackSpeed</t>
  </si>
  <si>
    <t>LongswordDurability</t>
  </si>
  <si>
    <t>Dagger</t>
  </si>
  <si>
    <t>DaggerDamage</t>
  </si>
  <si>
    <t>DaggerCost</t>
  </si>
  <si>
    <t>DaggerAttackSpeed</t>
  </si>
  <si>
    <t>DaggerDurability</t>
  </si>
  <si>
    <t>Mace</t>
  </si>
  <si>
    <t>MaceDamage</t>
  </si>
  <si>
    <t>MaceCost</t>
  </si>
  <si>
    <t>MaceAttackSpeed</t>
  </si>
  <si>
    <t>MaceDurability</t>
  </si>
  <si>
    <t>BrassKnuckles</t>
  </si>
  <si>
    <t>BrassKnucklesDamage</t>
  </si>
  <si>
    <t>BrassKnucklesCost</t>
  </si>
  <si>
    <t>BrassKnucklesAttackSpeed</t>
  </si>
  <si>
    <t>BrassKnucklesDurability</t>
  </si>
  <si>
    <t>WarHammer</t>
  </si>
  <si>
    <t>WarHammerDamage</t>
  </si>
  <si>
    <t>WarHammerCost</t>
  </si>
  <si>
    <t>WarHammerAttackSpeed</t>
  </si>
  <si>
    <t>WarHammerDurability</t>
  </si>
  <si>
    <t>Local Values</t>
  </si>
  <si>
    <t>BaseDurability</t>
  </si>
  <si>
    <t>Ranged Weapon Templates</t>
  </si>
  <si>
    <t>Staff</t>
  </si>
  <si>
    <t>StaffDamage</t>
  </si>
  <si>
    <t>StaffCost</t>
  </si>
  <si>
    <t>StaffAttackSpeed</t>
  </si>
  <si>
    <t>StaffDurability</t>
  </si>
  <si>
    <t>Crossbow</t>
  </si>
  <si>
    <t>CrossbowDamage</t>
  </si>
  <si>
    <t>CrossbowCost</t>
  </si>
  <si>
    <t>CrossbowAttackSpeed</t>
  </si>
  <si>
    <t>CrossbowDurability</t>
  </si>
  <si>
    <t>Longbow</t>
  </si>
  <si>
    <t>LongbowDamage</t>
  </si>
  <si>
    <t>LongbowCost</t>
  </si>
  <si>
    <t>LongbowAttackSpeed</t>
  </si>
  <si>
    <t>LongbowDurability</t>
  </si>
  <si>
    <t>Weapon Name</t>
  </si>
  <si>
    <t>Damage</t>
  </si>
  <si>
    <t>Cost</t>
  </si>
  <si>
    <t>AttackSpeed</t>
  </si>
  <si>
    <t>Durability</t>
  </si>
  <si>
    <t>Damage (Local)</t>
  </si>
  <si>
    <t>Cost (Local)</t>
  </si>
  <si>
    <t>AttackSpeed (Local)</t>
  </si>
  <si>
    <t>Durability (Local)</t>
  </si>
  <si>
    <t>Tier 1 Longsword</t>
  </si>
  <si>
    <t>Tier 2 Longsword</t>
  </si>
  <si>
    <t>Tier 3 Longsword</t>
  </si>
  <si>
    <t>Tier 1 Dagger</t>
  </si>
  <si>
    <t>Tier 2 Dagger</t>
  </si>
  <si>
    <t>Tier 3 Dagger</t>
  </si>
  <si>
    <t>Tier 1 Mace</t>
  </si>
  <si>
    <t>Tier 2 Mace</t>
  </si>
  <si>
    <t>Tier 3 Mace</t>
  </si>
  <si>
    <t>Tier 1 Brass Knuckles</t>
  </si>
  <si>
    <t>Tier 2 Brass Knuckles</t>
  </si>
  <si>
    <t>Tier 3 Brass Knuckles</t>
  </si>
  <si>
    <t>Tier 1 Warhammer</t>
  </si>
  <si>
    <t>Tier 2 Warhammer</t>
  </si>
  <si>
    <t>Tier 3 Warhammer</t>
  </si>
  <si>
    <t>Tier 1 Crossbow</t>
  </si>
  <si>
    <t>Tier 2 Crossbow</t>
  </si>
  <si>
    <t>Tier 3 Crossbow</t>
  </si>
  <si>
    <t>Tier 1 Staff</t>
  </si>
  <si>
    <t>Tier 2 Staff</t>
  </si>
  <si>
    <t>Tier 3 Staff</t>
  </si>
  <si>
    <t>Tier 1 Longbow</t>
  </si>
  <si>
    <t>Tier 2 Longbow</t>
  </si>
  <si>
    <t>Tier 3 Longbow</t>
  </si>
  <si>
    <t>Weapon Stats Example Table</t>
  </si>
  <si>
    <t>Negative effects mean that the player will inflict a debuff on the enemy of that amount</t>
  </si>
  <si>
    <t>Change these templates to alter player attributes and stats</t>
  </si>
  <si>
    <t>The player gets access to these class at their respective levels, giving them a substantial buff to stats as well as maxing out the stats at level 30 and reaching</t>
  </si>
  <si>
    <t>their max rank on the class they've selected, earning them their respective title</t>
  </si>
  <si>
    <t>Currency</t>
  </si>
  <si>
    <t>These core exchanges link to the core numerics of all values</t>
  </si>
  <si>
    <t>These levers control the numerics associated with all abilities</t>
  </si>
  <si>
    <t>These levers control the numerics associated with all of the player's main stats</t>
  </si>
  <si>
    <t>RangedDamage</t>
  </si>
  <si>
    <t>These levers control the numerics associated with weapon values</t>
  </si>
  <si>
    <t>This lever control the numerics associated with ranged damage</t>
  </si>
  <si>
    <t>This lever control the numerics associated with melee damage</t>
  </si>
  <si>
    <t>These levers control the numerics associated with all player attributes</t>
  </si>
  <si>
    <t>This lever control the numerics associated with all player stats per level</t>
  </si>
  <si>
    <t>This lever control the numerics associated with the experience threshold between each level</t>
  </si>
  <si>
    <t>This lever control the numerics associated with all player attributes per level</t>
  </si>
  <si>
    <t>This lever control the numerics associated with player defences</t>
  </si>
  <si>
    <t>Player Actions</t>
  </si>
  <si>
    <t>Ability Heal</t>
  </si>
  <si>
    <t>Ability Attack Speed Buff</t>
  </si>
  <si>
    <t>Ability Attack Speed Debuff</t>
  </si>
  <si>
    <t>Pseudocode</t>
  </si>
  <si>
    <t>Ability Damage</t>
  </si>
  <si>
    <t>Mitigations</t>
  </si>
  <si>
    <t>Physical Resistances</t>
  </si>
  <si>
    <t>Arcana Resistances</t>
  </si>
  <si>
    <t>BaseExperience*LevelThreshold*(Level - 1)^2</t>
  </si>
  <si>
    <t>The Calculation to find out how much Experience is needed to level up</t>
  </si>
  <si>
    <t>Explanation</t>
  </si>
  <si>
    <t>The Calculation to find the Physical Damage Stat</t>
  </si>
  <si>
    <t>BaseBeat</t>
  </si>
  <si>
    <t>BaseDamageScalar</t>
  </si>
  <si>
    <t>Beat Sync</t>
  </si>
  <si>
    <t>When the Player does any action, when the action happens on the beat of the rhythm, multiply effect/do effect BaseBeat times</t>
  </si>
  <si>
    <t>Increases duration, multiplies effect of action by an amount specified in the core exchange</t>
  </si>
  <si>
    <t>Physical Attack</t>
  </si>
  <si>
    <t>Deals damage based on the player's physical damage stat and the weapon's damage stat, deals it the damage every attack speed of the weapon</t>
  </si>
  <si>
    <t>Ability (Physical)</t>
  </si>
  <si>
    <t>Ability (Arcana)</t>
  </si>
  <si>
    <t>Ability Effects</t>
  </si>
  <si>
    <t>When ability is activated, take away the cost of the ability from the player's bloodpool</t>
  </si>
  <si>
    <t>Do (ArcanaDamage x AbilityDamage x BaseDamageScalar) to Enemy</t>
  </si>
  <si>
    <t>Do (Player's Bloodpool - AbilityCost)</t>
  </si>
  <si>
    <t>Do (AbilityHeal + Player's Health)</t>
  </si>
  <si>
    <t>Apply ((AbilityResistanceBuff/100) x PhysicalResistance) + Physical Resistance</t>
  </si>
  <si>
    <t>Ability Physical Resistance Buff</t>
  </si>
  <si>
    <t>Ability Arcana Resistance Buff</t>
  </si>
  <si>
    <t>Apply ((AbilityResistanceBuff/100) x ArcanaResistance) + Arcana Resistance</t>
  </si>
  <si>
    <t>Ability Arcana Resistance Debuff</t>
  </si>
  <si>
    <t>Ability Physical Resistance Debuff</t>
  </si>
  <si>
    <t>Apply ((AbilityResistanceBuff/100) x PhysicalResistance) - Physical Resistance</t>
  </si>
  <si>
    <t>Apply ((AbilityResistanceBuff/100) x ArcanaResistance) - Arcana Resistance</t>
  </si>
  <si>
    <t>Apply ((AbilityAttackSpeedBuff/100) x WeaponAttackSpeed) + WeaponAttackSpeed</t>
  </si>
  <si>
    <t>Apply ((AbilityAttackSpeedBuff/100) x WeaponAttackSpeed) - WeaponAttackSpeed</t>
  </si>
  <si>
    <t>Deals damage based on the caster's arcana damage stat and the ability's damage stat</t>
  </si>
  <si>
    <t>Heals the target based on the ability's heal stat</t>
  </si>
  <si>
    <t>Apply a physical resistance buff to the target</t>
  </si>
  <si>
    <t>Apply an arcana resistance buff to the target</t>
  </si>
  <si>
    <t>Apply a physical resistance debuff to the target</t>
  </si>
  <si>
    <t>Apply an arcana resistance debuff to the target</t>
  </si>
  <si>
    <t>Apply an attack speed buff to the target</t>
  </si>
  <si>
    <t>Apply an attack speed debuff to the target</t>
  </si>
  <si>
    <t>Do (PhysicalDamage x WeaponDamage x BaseDamageScalar) to Enemy every WeaponAttackSpeed and subtract from WeaponDurability</t>
  </si>
  <si>
    <t>When taking damage, reduce damage by ((PhysicalAttack/PhysicalResistance)*100)%</t>
  </si>
  <si>
    <t>When taking damage, reduce damage by ((AbilityDamage/ArcanaResistance)*100)%</t>
  </si>
  <si>
    <t>When taking any physical damage reduce damage by a set percentage, up to 100%</t>
  </si>
  <si>
    <t>When taking any arcana damage reduce damage by a set percentage, up to 100%</t>
  </si>
  <si>
    <t>Bloodbeats Glossary</t>
  </si>
  <si>
    <t>Attributes</t>
  </si>
  <si>
    <t>Do (Player's Stamina - AbilityCost)</t>
  </si>
  <si>
    <t>When ability is activated, take away the cost of the ability the player's stamina</t>
  </si>
  <si>
    <t>PhysicalResistances</t>
  </si>
  <si>
    <t>ArcanaResistances</t>
  </si>
  <si>
    <t>Gloombreak</t>
  </si>
  <si>
    <t>Numeric lifepoints of a player</t>
  </si>
  <si>
    <t>Numeric value of a player that affects physical actions</t>
  </si>
  <si>
    <t>WeaponAttackSpeed</t>
  </si>
  <si>
    <t>The magical damage a player does, with attributes taken into account</t>
  </si>
  <si>
    <t>The physical damage a player does, with attributes taken into account</t>
  </si>
  <si>
    <t>The physical defences a player has, with attributes taken into account</t>
  </si>
  <si>
    <t>The arcana defences a player has, with attributes taken into account</t>
  </si>
  <si>
    <t>Numeric value of a player that affect arcana actions</t>
  </si>
  <si>
    <t>The numeric values that affect the player's health, defences, stamina and bloodpool</t>
  </si>
  <si>
    <t>An attribute that dictates the health and resistances of a player</t>
  </si>
  <si>
    <t>An attribute that dictates the physical damage of a player</t>
  </si>
  <si>
    <t>An attribute that dictates the stamina of a player</t>
  </si>
  <si>
    <t>An attribute that dictates the arcana damage of a player</t>
  </si>
  <si>
    <t>An attribute that dictates the bloodpool of a player</t>
  </si>
  <si>
    <t>The country that the game takes place in</t>
  </si>
  <si>
    <t>The amount of damage a weapon does</t>
  </si>
  <si>
    <t>The amount of hits a weapon can deal/take</t>
  </si>
  <si>
    <t>The amount of time between hits of continously using the weapon</t>
  </si>
  <si>
    <t>The amount of damage an ability does</t>
  </si>
  <si>
    <t>The amount of shillings an ability costs</t>
  </si>
  <si>
    <t>The amount of shillings a weapon costs</t>
  </si>
  <si>
    <t>The amount fo healing an ability does</t>
  </si>
  <si>
    <t>A buff/debuff in % to the target's resistances</t>
  </si>
  <si>
    <t>A buff/debuff in % to the target's weapon attack speed</t>
  </si>
  <si>
    <t>BeatSync</t>
  </si>
  <si>
    <t>When timing player's actions to the drop or rhythm of the beat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</si>
</sst>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/>
    <xf numFmtId="0" fontId="1" fillId="4" borderId="0" xfId="0" quotePrefix="1" applyFont="1" applyFill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left"/>
    </xf>
    <xf numFmtId="0" fontId="1" fillId="3" borderId="0" xfId="0" applyFont="1" applyFill="1"/>
    <xf numFmtId="0" fontId="0" fillId="0" borderId="0" xfId="0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horizontal="left"/>
    </xf>
    <xf numFmtId="0" fontId="5" fillId="4" borderId="0" xfId="0" applyFont="1" applyFill="1"/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Experience</a:t>
            </a:r>
            <a:r>
              <a:rPr lang="en-GB" baseline="0"/>
              <a:t> Requirement from Levels 1-10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'Levelling and Class Numerics'!$F$34:$F$43</c:f>
              <c:numCache>
                <c:formatCode>General</c:formatCode>
                <c:ptCount val="10"/>
                <c:pt idx="0">
                  <c:v>0</c:v>
                </c:pt>
                <c:pt idx="1">
                  <c:v>100</c:v>
                </c:pt>
                <c:pt idx="2">
                  <c:v>400</c:v>
                </c:pt>
                <c:pt idx="3">
                  <c:v>900</c:v>
                </c:pt>
                <c:pt idx="4">
                  <c:v>1600</c:v>
                </c:pt>
                <c:pt idx="5">
                  <c:v>2500</c:v>
                </c:pt>
                <c:pt idx="6">
                  <c:v>3600</c:v>
                </c:pt>
                <c:pt idx="7">
                  <c:v>4900</c:v>
                </c:pt>
                <c:pt idx="8">
                  <c:v>6400</c:v>
                </c:pt>
                <c:pt idx="9">
                  <c:v>8100</c:v>
                </c:pt>
              </c:numCache>
            </c:numRef>
          </c:xVal>
          <c:yVal>
            <c:numRef>
              <c:f>'Levelling and Class Numerics'!$G$34:$G$43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A7-4E63-95BB-A5AC526FD493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93650847"/>
        <c:axId val="84059903"/>
      </c:scatterChart>
      <c:valAx>
        <c:axId val="93650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Experience</a:t>
                </a:r>
                <a:r>
                  <a:rPr lang="en-GB" baseline="0"/>
                  <a:t> Requirement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9903"/>
        <c:crosses val="autoZero"/>
        <c:crossBetween val="midCat"/>
      </c:valAx>
      <c:valAx>
        <c:axId val="8405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50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Experience</a:t>
            </a:r>
            <a:r>
              <a:rPr lang="en-GB" baseline="0"/>
              <a:t> Requirement from Levels 11-20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2241818673499"/>
          <c:y val="0.34125753381833146"/>
          <c:w val="0.78825173555252448"/>
          <c:h val="0.5591978919150751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'Levelling and Class Numerics'!$F$50:$F$59</c:f>
              <c:numCache>
                <c:formatCode>General</c:formatCode>
                <c:ptCount val="10"/>
                <c:pt idx="0">
                  <c:v>10000</c:v>
                </c:pt>
                <c:pt idx="1">
                  <c:v>12100</c:v>
                </c:pt>
                <c:pt idx="2">
                  <c:v>14400</c:v>
                </c:pt>
                <c:pt idx="3">
                  <c:v>16900</c:v>
                </c:pt>
                <c:pt idx="4">
                  <c:v>19600</c:v>
                </c:pt>
                <c:pt idx="5">
                  <c:v>22500</c:v>
                </c:pt>
                <c:pt idx="6">
                  <c:v>25600</c:v>
                </c:pt>
                <c:pt idx="7">
                  <c:v>28900</c:v>
                </c:pt>
                <c:pt idx="8">
                  <c:v>32400</c:v>
                </c:pt>
                <c:pt idx="9">
                  <c:v>36100</c:v>
                </c:pt>
              </c:numCache>
            </c:numRef>
          </c:xVal>
          <c:yVal>
            <c:numRef>
              <c:f>'Levelling and Class Numerics'!$G$50:$G$59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37-4197-A0C0-71FC2EA8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42415"/>
        <c:axId val="213942895"/>
      </c:scatterChart>
      <c:valAx>
        <c:axId val="213942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Experience</a:t>
                </a:r>
                <a:r>
                  <a:rPr lang="en-GB" baseline="0"/>
                  <a:t> Requirement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42895"/>
        <c:crosses val="autoZero"/>
        <c:crossBetween val="midCat"/>
      </c:valAx>
      <c:valAx>
        <c:axId val="21394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4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Experience Requirement from Levels 11-20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'Levelling and Class Numerics'!$F$82:$F$91</c:f>
              <c:numCache>
                <c:formatCode>General</c:formatCode>
                <c:ptCount val="10"/>
                <c:pt idx="0">
                  <c:v>40000</c:v>
                </c:pt>
                <c:pt idx="1">
                  <c:v>44100</c:v>
                </c:pt>
                <c:pt idx="2">
                  <c:v>48400</c:v>
                </c:pt>
                <c:pt idx="3">
                  <c:v>52900</c:v>
                </c:pt>
                <c:pt idx="4">
                  <c:v>57600</c:v>
                </c:pt>
                <c:pt idx="5">
                  <c:v>62500</c:v>
                </c:pt>
                <c:pt idx="6">
                  <c:v>67600</c:v>
                </c:pt>
                <c:pt idx="7">
                  <c:v>72900</c:v>
                </c:pt>
                <c:pt idx="8">
                  <c:v>78400</c:v>
                </c:pt>
                <c:pt idx="9">
                  <c:v>84100</c:v>
                </c:pt>
              </c:numCache>
            </c:numRef>
          </c:xVal>
          <c:yVal>
            <c:numRef>
              <c:f>'Levelling and Class Numerics'!$G$82:$G$91</c:f>
              <c:numCache>
                <c:formatCode>General</c:formatCode>
                <c:ptCount val="1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33-40B1-A1FF-C858AF1A4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578335"/>
        <c:axId val="419585535"/>
      </c:scatterChart>
      <c:valAx>
        <c:axId val="419578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Experience</a:t>
                </a:r>
                <a:r>
                  <a:rPr lang="en-GB" baseline="0"/>
                  <a:t> Requirement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585535"/>
        <c:crosses val="autoZero"/>
        <c:crossBetween val="midCat"/>
      </c:valAx>
      <c:valAx>
        <c:axId val="41958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5783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Experience</a:t>
            </a:r>
            <a:r>
              <a:rPr lang="en-GB" baseline="0"/>
              <a:t> Requirement for All Levels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('Levelling and Class Numerics'!$F$34:$F$43,'Levelling and Class Numerics'!$F$50:$F$59,'Levelling and Class Numerics'!$F$82:$F$91)</c:f>
              <c:numCache>
                <c:formatCode>General</c:formatCode>
                <c:ptCount val="30"/>
                <c:pt idx="0">
                  <c:v>0</c:v>
                </c:pt>
                <c:pt idx="1">
                  <c:v>100</c:v>
                </c:pt>
                <c:pt idx="2">
                  <c:v>400</c:v>
                </c:pt>
                <c:pt idx="3">
                  <c:v>900</c:v>
                </c:pt>
                <c:pt idx="4">
                  <c:v>1600</c:v>
                </c:pt>
                <c:pt idx="5">
                  <c:v>2500</c:v>
                </c:pt>
                <c:pt idx="6">
                  <c:v>3600</c:v>
                </c:pt>
                <c:pt idx="7">
                  <c:v>4900</c:v>
                </c:pt>
                <c:pt idx="8">
                  <c:v>6400</c:v>
                </c:pt>
                <c:pt idx="9">
                  <c:v>8100</c:v>
                </c:pt>
                <c:pt idx="10">
                  <c:v>10000</c:v>
                </c:pt>
                <c:pt idx="11">
                  <c:v>12100</c:v>
                </c:pt>
                <c:pt idx="12">
                  <c:v>14400</c:v>
                </c:pt>
                <c:pt idx="13">
                  <c:v>16900</c:v>
                </c:pt>
                <c:pt idx="14">
                  <c:v>19600</c:v>
                </c:pt>
                <c:pt idx="15">
                  <c:v>22500</c:v>
                </c:pt>
                <c:pt idx="16">
                  <c:v>25600</c:v>
                </c:pt>
                <c:pt idx="17">
                  <c:v>28900</c:v>
                </c:pt>
                <c:pt idx="18">
                  <c:v>32400</c:v>
                </c:pt>
                <c:pt idx="19">
                  <c:v>36100</c:v>
                </c:pt>
                <c:pt idx="20">
                  <c:v>40000</c:v>
                </c:pt>
                <c:pt idx="21">
                  <c:v>44100</c:v>
                </c:pt>
                <c:pt idx="22">
                  <c:v>48400</c:v>
                </c:pt>
                <c:pt idx="23">
                  <c:v>52900</c:v>
                </c:pt>
                <c:pt idx="24">
                  <c:v>57600</c:v>
                </c:pt>
                <c:pt idx="25">
                  <c:v>62500</c:v>
                </c:pt>
                <c:pt idx="26">
                  <c:v>67600</c:v>
                </c:pt>
                <c:pt idx="27">
                  <c:v>72900</c:v>
                </c:pt>
                <c:pt idx="28">
                  <c:v>78400</c:v>
                </c:pt>
                <c:pt idx="29">
                  <c:v>84100</c:v>
                </c:pt>
              </c:numCache>
            </c:numRef>
          </c:xVal>
          <c:yVal>
            <c:numRef>
              <c:f>('Levelling and Class Numerics'!$G$34:$G$43,'Levelling and Class Numerics'!$G$50:$G$59,'Levelling and Class Numerics'!$G$82:$G$91)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74-4772-AAA0-9427BF831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054799"/>
        <c:axId val="216055279"/>
      </c:scatterChart>
      <c:valAx>
        <c:axId val="216054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Experience</a:t>
                </a:r>
                <a:r>
                  <a:rPr lang="en-GB" baseline="0"/>
                  <a:t> Requirement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55279"/>
        <c:crosses val="autoZero"/>
        <c:crossBetween val="midCat"/>
      </c:valAx>
      <c:valAx>
        <c:axId val="21605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54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7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282324</xdr:colOff>
      <xdr:row>0</xdr:row>
      <xdr:rowOff>0</xdr:rowOff>
    </xdr:from>
    <xdr:to>
      <xdr:col>14</xdr:col>
      <xdr:colOff>563218</xdr:colOff>
      <xdr:row>17</xdr:row>
      <xdr:rowOff>53347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16A43F-AD81-0CD6-3463-BA326EC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715" y="0"/>
          <a:ext cx="4571286" cy="3291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281609</xdr:colOff>
      <xdr:row>17</xdr:row>
      <xdr:rowOff>53347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EA40F8-452A-BDD4-42E6-C41C8B92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72000" cy="3291847"/>
        </a:xfrm>
        <a:prstGeom prst="rect">
          <a:avLst/>
        </a:prstGeom>
      </xdr:spPr>
    </xdr:pic>
    <xdr:clientData/>
  </xdr:twoCellAnchor>
  <xdr:twoCellAnchor editAs="oneCell">
    <xdr:from>
      <xdr:col>14</xdr:col>
      <xdr:colOff>565888</xdr:colOff>
      <xdr:row>0</xdr:row>
      <xdr:rowOff>0</xdr:rowOff>
    </xdr:from>
    <xdr:to>
      <xdr:col>22</xdr:col>
      <xdr:colOff>173935</xdr:colOff>
      <xdr:row>17</xdr:row>
      <xdr:rowOff>53347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764CEFF-2DEB-026C-FD62-BC3E2FC29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6671" y="0"/>
          <a:ext cx="4511351" cy="3291847"/>
        </a:xfrm>
        <a:prstGeom prst="rect">
          <a:avLst/>
        </a:prstGeom>
      </xdr:spPr>
    </xdr:pic>
    <xdr:clientData/>
  </xdr:twoCellAnchor>
  <xdr:twoCellAnchor editAs="oneCell">
    <xdr:from>
      <xdr:col>14</xdr:col>
      <xdr:colOff>563216</xdr:colOff>
      <xdr:row>17</xdr:row>
      <xdr:rowOff>41412</xdr:rowOff>
    </xdr:from>
    <xdr:to>
      <xdr:col>22</xdr:col>
      <xdr:colOff>173935</xdr:colOff>
      <xdr:row>34</xdr:row>
      <xdr:rowOff>94759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89434E-FCCD-5144-6078-53687AE0F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9" y="3279912"/>
          <a:ext cx="4514023" cy="3291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50608</xdr:rowOff>
    </xdr:from>
    <xdr:to>
      <xdr:col>7</xdr:col>
      <xdr:colOff>281618</xdr:colOff>
      <xdr:row>34</xdr:row>
      <xdr:rowOff>103955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B3D2725-D928-B018-4749-8CE9F5ACD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9108"/>
          <a:ext cx="4572009" cy="3291847"/>
        </a:xfrm>
        <a:prstGeom prst="rect">
          <a:avLst/>
        </a:prstGeom>
      </xdr:spPr>
    </xdr:pic>
    <xdr:clientData/>
  </xdr:twoCellAnchor>
  <xdr:twoCellAnchor editAs="oneCell">
    <xdr:from>
      <xdr:col>7</xdr:col>
      <xdr:colOff>283435</xdr:colOff>
      <xdr:row>17</xdr:row>
      <xdr:rowOff>26673</xdr:rowOff>
    </xdr:from>
    <xdr:to>
      <xdr:col>14</xdr:col>
      <xdr:colOff>565052</xdr:colOff>
      <xdr:row>34</xdr:row>
      <xdr:rowOff>80020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481D7DE-E273-BF4F-9CBF-C2FCD2CB0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3826" y="3265173"/>
          <a:ext cx="4572009" cy="3291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6</xdr:col>
      <xdr:colOff>847725</xdr:colOff>
      <xdr:row>27</xdr:row>
      <xdr:rowOff>75439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BE97E7-B5BA-44FB-734D-24C9DB348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7248525" cy="5218939"/>
        </a:xfrm>
        <a:prstGeom prst="rect">
          <a:avLst/>
        </a:prstGeom>
      </xdr:spPr>
    </xdr:pic>
    <xdr:clientData/>
  </xdr:twoCellAnchor>
  <xdr:twoCellAnchor>
    <xdr:from>
      <xdr:col>7</xdr:col>
      <xdr:colOff>19049</xdr:colOff>
      <xdr:row>18</xdr:row>
      <xdr:rowOff>66675</xdr:rowOff>
    </xdr:from>
    <xdr:to>
      <xdr:col>13</xdr:col>
      <xdr:colOff>428624</xdr:colOff>
      <xdr:row>29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DD3F39-73E2-064C-0E80-E34CC9119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938211</xdr:colOff>
      <xdr:row>18</xdr:row>
      <xdr:rowOff>109538</xdr:rowOff>
    </xdr:from>
    <xdr:to>
      <xdr:col>24</xdr:col>
      <xdr:colOff>333374</xdr:colOff>
      <xdr:row>29</xdr:row>
      <xdr:rowOff>123826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A3C6F3-F376-8E70-34BA-9D3058C9D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566737</xdr:colOff>
      <xdr:row>18</xdr:row>
      <xdr:rowOff>109536</xdr:rowOff>
    </xdr:from>
    <xdr:to>
      <xdr:col>18</xdr:col>
      <xdr:colOff>819150</xdr:colOff>
      <xdr:row>29</xdr:row>
      <xdr:rowOff>114299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E45301-2605-4C1A-AE44-390018CFB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14287</xdr:colOff>
      <xdr:row>3</xdr:row>
      <xdr:rowOff>109537</xdr:rowOff>
    </xdr:from>
    <xdr:to>
      <xdr:col>16</xdr:col>
      <xdr:colOff>276224</xdr:colOff>
      <xdr:row>18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5F7644-FF75-D1CE-EF0A-7D0FBBE74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5133975</xdr:colOff>
      <xdr:row>27</xdr:row>
      <xdr:rowOff>61723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CC2172-C8A4-47F5-BF89-D15A29C86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7229475" cy="5205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26355-B5F3-46A4-A4E1-5D188404C877}">
  <dimension ref="A1"/>
  <sheetViews>
    <sheetView tabSelected="1" zoomScale="115" zoomScaleNormal="115" workbookViewId="0">
      <selection activeCell="X8" sqref="X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149E-74F7-47EE-B96C-1A958C64AD3E}">
  <dimension ref="B2:D43"/>
  <sheetViews>
    <sheetView zoomScale="85" zoomScaleNormal="85" workbookViewId="0">
      <selection activeCell="F10" sqref="F10"/>
    </sheetView>
  </sheetViews>
  <sheetFormatPr defaultRowHeight="15" x14ac:dyDescent="0.25"/>
  <cols>
    <col min="1" max="1" width="9.140625" style="6"/>
    <col min="2" max="2" width="24.7109375" style="6" bestFit="1" customWidth="1"/>
    <col min="3" max="3" width="9.140625" style="6"/>
    <col min="4" max="4" width="24.140625" style="6" bestFit="1" customWidth="1"/>
    <col min="5" max="5" width="24.7109375" style="6" bestFit="1" customWidth="1"/>
    <col min="6" max="16384" width="9.140625" style="6"/>
  </cols>
  <sheetData>
    <row r="2" spans="2:4" x14ac:dyDescent="0.25">
      <c r="B2" s="5" t="s">
        <v>0</v>
      </c>
      <c r="C2" s="5"/>
      <c r="D2" s="1"/>
    </row>
    <row r="3" spans="2:4" x14ac:dyDescent="0.25">
      <c r="B3" s="2" t="s">
        <v>1</v>
      </c>
      <c r="C3" s="2">
        <v>1</v>
      </c>
      <c r="D3" s="9" t="s">
        <v>142</v>
      </c>
    </row>
    <row r="4" spans="2:4" x14ac:dyDescent="0.25">
      <c r="B4" s="3" t="s">
        <v>2</v>
      </c>
      <c r="C4" s="3">
        <v>1</v>
      </c>
      <c r="D4" s="9" t="s">
        <v>273</v>
      </c>
    </row>
    <row r="5" spans="2:4" x14ac:dyDescent="0.25">
      <c r="B5" s="3" t="s">
        <v>172</v>
      </c>
      <c r="C5" s="3">
        <v>1</v>
      </c>
      <c r="D5" s="9" t="s">
        <v>274</v>
      </c>
    </row>
    <row r="6" spans="2:4" x14ac:dyDescent="0.25">
      <c r="B6" s="3" t="s">
        <v>171</v>
      </c>
      <c r="C6" s="3">
        <v>1</v>
      </c>
      <c r="D6" s="1"/>
    </row>
    <row r="7" spans="2:4" x14ac:dyDescent="0.25">
      <c r="B7" s="3" t="s">
        <v>170</v>
      </c>
      <c r="C7" s="3">
        <v>1</v>
      </c>
      <c r="D7" s="1"/>
    </row>
    <row r="8" spans="2:4" x14ac:dyDescent="0.25">
      <c r="B8" s="3" t="s">
        <v>169</v>
      </c>
      <c r="C8" s="3">
        <v>1</v>
      </c>
      <c r="D8" s="1"/>
    </row>
    <row r="9" spans="2:4" x14ac:dyDescent="0.25">
      <c r="B9" s="3" t="s">
        <v>168</v>
      </c>
      <c r="C9" s="3">
        <v>1</v>
      </c>
      <c r="D9" s="1"/>
    </row>
    <row r="10" spans="2:4" x14ac:dyDescent="0.25">
      <c r="B10" s="3" t="s">
        <v>167</v>
      </c>
      <c r="C10" s="3">
        <v>1</v>
      </c>
    </row>
    <row r="11" spans="2:4" x14ac:dyDescent="0.25">
      <c r="B11" s="3" t="s">
        <v>48</v>
      </c>
      <c r="C11" s="3">
        <v>1</v>
      </c>
      <c r="D11" s="1"/>
    </row>
    <row r="12" spans="2:4" x14ac:dyDescent="0.25">
      <c r="B12" s="3" t="s">
        <v>166</v>
      </c>
      <c r="C12" s="3">
        <v>1</v>
      </c>
      <c r="D12" s="1"/>
    </row>
    <row r="13" spans="2:4" x14ac:dyDescent="0.25">
      <c r="B13" s="3" t="s">
        <v>181</v>
      </c>
      <c r="C13" s="3">
        <v>1</v>
      </c>
      <c r="D13" s="1"/>
    </row>
    <row r="14" spans="2:4" x14ac:dyDescent="0.25">
      <c r="B14" s="3" t="s">
        <v>184</v>
      </c>
      <c r="C14" s="3">
        <v>1</v>
      </c>
      <c r="D14" s="1"/>
    </row>
    <row r="15" spans="2:4" x14ac:dyDescent="0.25">
      <c r="B15" s="3" t="s">
        <v>218</v>
      </c>
      <c r="C15" s="3">
        <v>1</v>
      </c>
      <c r="D15" s="1"/>
    </row>
    <row r="16" spans="2:4" x14ac:dyDescent="0.25">
      <c r="B16" s="3" t="s">
        <v>299</v>
      </c>
      <c r="C16" s="3">
        <v>2</v>
      </c>
      <c r="D16" s="1"/>
    </row>
    <row r="17" spans="2:4" x14ac:dyDescent="0.25">
      <c r="B17" s="3" t="s">
        <v>300</v>
      </c>
      <c r="C17" s="3">
        <v>0.1</v>
      </c>
    </row>
    <row r="19" spans="2:4" x14ac:dyDescent="0.25">
      <c r="B19" s="5" t="s">
        <v>4</v>
      </c>
      <c r="C19" s="4"/>
      <c r="D19" s="1"/>
    </row>
    <row r="20" spans="2:4" x14ac:dyDescent="0.25">
      <c r="B20" s="3" t="s">
        <v>18</v>
      </c>
      <c r="C20" s="3">
        <v>1</v>
      </c>
      <c r="D20" s="9" t="s">
        <v>276</v>
      </c>
    </row>
    <row r="21" spans="2:4" x14ac:dyDescent="0.25">
      <c r="B21" s="3" t="s">
        <v>49</v>
      </c>
      <c r="C21" s="3">
        <v>0.6</v>
      </c>
    </row>
    <row r="22" spans="2:4" x14ac:dyDescent="0.25">
      <c r="B22" s="3" t="s">
        <v>53</v>
      </c>
      <c r="C22" s="3">
        <v>0.8</v>
      </c>
    </row>
    <row r="23" spans="2:4" x14ac:dyDescent="0.25">
      <c r="B23" s="3" t="s">
        <v>20</v>
      </c>
      <c r="C23" s="3">
        <v>1</v>
      </c>
      <c r="D23" s="9" t="s">
        <v>275</v>
      </c>
    </row>
    <row r="24" spans="2:4" x14ac:dyDescent="0.25">
      <c r="B24" s="3" t="s">
        <v>21</v>
      </c>
      <c r="C24" s="3">
        <v>1</v>
      </c>
    </row>
    <row r="25" spans="2:4" x14ac:dyDescent="0.25">
      <c r="B25" s="3" t="s">
        <v>125</v>
      </c>
      <c r="C25" s="3">
        <v>1</v>
      </c>
    </row>
    <row r="26" spans="2:4" x14ac:dyDescent="0.25">
      <c r="B26" s="3" t="s">
        <v>122</v>
      </c>
      <c r="C26" s="3">
        <v>1</v>
      </c>
    </row>
    <row r="27" spans="2:4" x14ac:dyDescent="0.25">
      <c r="B27" s="3" t="s">
        <v>124</v>
      </c>
      <c r="C27" s="3">
        <v>1</v>
      </c>
    </row>
    <row r="28" spans="2:4" x14ac:dyDescent="0.25">
      <c r="B28" s="3" t="s">
        <v>43</v>
      </c>
      <c r="C28" s="3">
        <v>1</v>
      </c>
      <c r="D28" s="9" t="s">
        <v>280</v>
      </c>
    </row>
    <row r="29" spans="2:4" x14ac:dyDescent="0.25">
      <c r="B29" s="3" t="s">
        <v>277</v>
      </c>
      <c r="C29" s="3">
        <v>1</v>
      </c>
      <c r="D29" s="9" t="s">
        <v>279</v>
      </c>
    </row>
    <row r="30" spans="2:4" x14ac:dyDescent="0.25">
      <c r="B30" s="3" t="s">
        <v>19</v>
      </c>
      <c r="C30" s="3">
        <v>1</v>
      </c>
      <c r="D30" s="9" t="s">
        <v>278</v>
      </c>
    </row>
    <row r="31" spans="2:4" x14ac:dyDescent="0.25">
      <c r="B31" s="3" t="s">
        <v>143</v>
      </c>
      <c r="C31" s="3">
        <v>1</v>
      </c>
    </row>
    <row r="32" spans="2:4" x14ac:dyDescent="0.25">
      <c r="B32" s="3" t="s">
        <v>144</v>
      </c>
      <c r="C32" s="3">
        <v>1</v>
      </c>
    </row>
    <row r="33" spans="2:4" x14ac:dyDescent="0.25">
      <c r="B33" s="3" t="s">
        <v>190</v>
      </c>
      <c r="C33" s="3">
        <v>1</v>
      </c>
    </row>
    <row r="34" spans="2:4" x14ac:dyDescent="0.25">
      <c r="B34" s="3" t="s">
        <v>13</v>
      </c>
      <c r="C34" s="3">
        <v>1</v>
      </c>
      <c r="D34" s="9" t="s">
        <v>281</v>
      </c>
    </row>
    <row r="35" spans="2:4" x14ac:dyDescent="0.25">
      <c r="B35" s="3" t="s">
        <v>14</v>
      </c>
      <c r="C35" s="3">
        <v>1</v>
      </c>
    </row>
    <row r="36" spans="2:4" x14ac:dyDescent="0.25">
      <c r="B36" s="3" t="s">
        <v>15</v>
      </c>
      <c r="C36" s="3">
        <v>1</v>
      </c>
    </row>
    <row r="37" spans="2:4" x14ac:dyDescent="0.25">
      <c r="B37" s="3" t="s">
        <v>16</v>
      </c>
      <c r="C37" s="3">
        <v>1</v>
      </c>
    </row>
    <row r="38" spans="2:4" x14ac:dyDescent="0.25">
      <c r="B38" s="3" t="s">
        <v>24</v>
      </c>
      <c r="C38" s="3">
        <v>1</v>
      </c>
    </row>
    <row r="39" spans="2:4" x14ac:dyDescent="0.25">
      <c r="B39" s="3" t="s">
        <v>36</v>
      </c>
      <c r="C39" s="3">
        <v>1</v>
      </c>
      <c r="D39" s="9" t="s">
        <v>284</v>
      </c>
    </row>
    <row r="40" spans="2:4" x14ac:dyDescent="0.25">
      <c r="B40" s="3" t="s">
        <v>25</v>
      </c>
      <c r="C40" s="3">
        <v>100</v>
      </c>
      <c r="D40" s="9" t="s">
        <v>283</v>
      </c>
    </row>
    <row r="41" spans="2:4" x14ac:dyDescent="0.25">
      <c r="B41" s="3" t="s">
        <v>37</v>
      </c>
      <c r="C41" s="3">
        <v>1</v>
      </c>
      <c r="D41" s="9" t="s">
        <v>282</v>
      </c>
    </row>
    <row r="42" spans="2:4" x14ac:dyDescent="0.25">
      <c r="B42" s="3" t="s">
        <v>50</v>
      </c>
      <c r="C42" s="3">
        <v>0.25</v>
      </c>
      <c r="D42" s="9" t="s">
        <v>285</v>
      </c>
    </row>
    <row r="43" spans="2:4" x14ac:dyDescent="0.25">
      <c r="B43" s="3" t="s">
        <v>51</v>
      </c>
      <c r="C43" s="3">
        <v>0.2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2D71-2C70-491E-8D6A-EC901ED1C1A4}">
  <dimension ref="B2:U141"/>
  <sheetViews>
    <sheetView topLeftCell="G1" zoomScaleNormal="100" workbookViewId="0">
      <selection activeCell="S15" sqref="S15"/>
    </sheetView>
  </sheetViews>
  <sheetFormatPr defaultRowHeight="15" x14ac:dyDescent="0.25"/>
  <cols>
    <col min="1" max="1" width="9.140625" style="1"/>
    <col min="2" max="2" width="32.85546875" style="1" bestFit="1" customWidth="1"/>
    <col min="3" max="3" width="7.28515625" style="1" customWidth="1"/>
    <col min="4" max="4" width="7.42578125" style="1" bestFit="1" customWidth="1"/>
    <col min="5" max="5" width="26" style="1" bestFit="1" customWidth="1"/>
    <col min="6" max="6" width="22.5703125" style="1" bestFit="1" customWidth="1"/>
    <col min="7" max="7" width="15.42578125" style="1" bestFit="1" customWidth="1"/>
    <col min="8" max="8" width="6.85546875" style="1" customWidth="1"/>
    <col min="9" max="10" width="10.5703125" style="1" bestFit="1" customWidth="1"/>
    <col min="11" max="12" width="9.42578125" style="1" bestFit="1" customWidth="1"/>
    <col min="13" max="13" width="9.42578125" style="1" customWidth="1"/>
    <col min="14" max="14" width="11.28515625" style="1" bestFit="1" customWidth="1"/>
    <col min="15" max="15" width="8.28515625" style="1" bestFit="1" customWidth="1"/>
    <col min="16" max="16" width="8.42578125" style="1" bestFit="1" customWidth="1"/>
    <col min="17" max="17" width="15.85546875" style="1" bestFit="1" customWidth="1"/>
    <col min="18" max="18" width="14.7109375" style="1" bestFit="1" customWidth="1"/>
    <col min="19" max="19" width="16.85546875" style="1" bestFit="1" customWidth="1"/>
    <col min="20" max="20" width="17" style="1" bestFit="1" customWidth="1"/>
    <col min="21" max="21" width="10.140625" style="1" bestFit="1" customWidth="1"/>
    <col min="22" max="16384" width="9.140625" style="1"/>
  </cols>
  <sheetData>
    <row r="2" spans="8:8" x14ac:dyDescent="0.25">
      <c r="H2" s="9" t="s">
        <v>271</v>
      </c>
    </row>
    <row r="3" spans="8:8" x14ac:dyDescent="0.25">
      <c r="H3" s="9" t="s">
        <v>272</v>
      </c>
    </row>
    <row r="29" spans="2:21" x14ac:dyDescent="0.25">
      <c r="B29" s="5" t="s">
        <v>22</v>
      </c>
      <c r="C29" s="9" t="s">
        <v>270</v>
      </c>
    </row>
    <row r="31" spans="2:21" x14ac:dyDescent="0.25">
      <c r="B31" s="5" t="s">
        <v>23</v>
      </c>
      <c r="C31" s="5"/>
      <c r="E31" s="4"/>
      <c r="F31" s="4"/>
      <c r="G31" s="5" t="s">
        <v>17</v>
      </c>
      <c r="H31" s="4"/>
      <c r="I31" s="4"/>
      <c r="J31" s="4"/>
      <c r="K31" s="4"/>
      <c r="L31" s="4"/>
      <c r="N31" s="5" t="s">
        <v>27</v>
      </c>
      <c r="O31" s="4"/>
      <c r="P31" s="4"/>
      <c r="Q31" s="4"/>
      <c r="R31" s="4"/>
      <c r="S31" s="4"/>
      <c r="T31" s="4"/>
      <c r="U31" s="4"/>
    </row>
    <row r="32" spans="2:21" x14ac:dyDescent="0.25">
      <c r="B32" s="3"/>
      <c r="C32" s="3"/>
      <c r="E32" s="3"/>
      <c r="F32" s="3"/>
      <c r="G32" s="3"/>
      <c r="H32" s="3"/>
      <c r="I32" s="3"/>
      <c r="J32" s="3"/>
      <c r="K32" s="3"/>
      <c r="L32" s="3"/>
      <c r="N32" s="3"/>
      <c r="O32" s="3"/>
      <c r="P32" s="3"/>
      <c r="Q32" s="3"/>
      <c r="R32" s="3"/>
      <c r="S32" s="3"/>
      <c r="T32" s="3"/>
      <c r="U32" s="3"/>
    </row>
    <row r="33" spans="2:21" x14ac:dyDescent="0.25">
      <c r="B33" s="3"/>
      <c r="C33" s="3"/>
      <c r="E33" s="3" t="s">
        <v>28</v>
      </c>
      <c r="F33" s="3" t="s">
        <v>7</v>
      </c>
      <c r="G33" s="3" t="s">
        <v>6</v>
      </c>
      <c r="H33" s="3" t="s">
        <v>8</v>
      </c>
      <c r="I33" s="3" t="s">
        <v>11</v>
      </c>
      <c r="J33" s="3" t="s">
        <v>12</v>
      </c>
      <c r="K33" s="3" t="s">
        <v>9</v>
      </c>
      <c r="L33" s="3" t="s">
        <v>10</v>
      </c>
      <c r="N33" s="3" t="s">
        <v>6</v>
      </c>
      <c r="O33" s="3" t="s">
        <v>3</v>
      </c>
      <c r="P33" s="3" t="s">
        <v>46</v>
      </c>
      <c r="Q33" s="3" t="s">
        <v>41</v>
      </c>
      <c r="R33" s="3" t="s">
        <v>42</v>
      </c>
      <c r="S33" s="3" t="s">
        <v>44</v>
      </c>
      <c r="T33" s="3" t="s">
        <v>45</v>
      </c>
      <c r="U33" s="3" t="s">
        <v>5</v>
      </c>
    </row>
    <row r="34" spans="2:21" x14ac:dyDescent="0.25">
      <c r="B34" s="3" t="s">
        <v>31</v>
      </c>
      <c r="C34" s="3">
        <f>'Core Exchange and Levers'!$C$39*2</f>
        <v>2</v>
      </c>
      <c r="E34" s="3"/>
      <c r="F34" s="3">
        <f>('Core Exchange and Levers'!$C$5*('Core Exchange and Levers'!$C$40*(G34-1)^2))</f>
        <v>0</v>
      </c>
      <c r="G34" s="3">
        <v>1</v>
      </c>
      <c r="H34" s="3">
        <f>(G34*$C$34*'Core Exchange and Levers'!$C$34*'Core Exchange and Levers'!$C$9)</f>
        <v>2</v>
      </c>
      <c r="I34" s="3">
        <f>(G34*$C$35*'Core Exchange and Levers'!$C$35*'Core Exchange and Levers'!$C$9)</f>
        <v>1</v>
      </c>
      <c r="J34" s="3">
        <f>(G34*$C$36*'Core Exchange and Levers'!$C$36*'Core Exchange and Levers'!$C$9)</f>
        <v>5</v>
      </c>
      <c r="K34" s="3">
        <f>(G34*$C$37*'Core Exchange and Levers'!$C$37*'Core Exchange and Levers'!$C$9)</f>
        <v>2</v>
      </c>
      <c r="L34" s="3">
        <f>(G34*$C$38*'Core Exchange and Levers'!$C$38*'Core Exchange and Levers'!$C$9)</f>
        <v>3</v>
      </c>
      <c r="N34" s="3">
        <v>1</v>
      </c>
      <c r="O34" s="3">
        <f>('Core Exchange and Levers'!$C$6*('Core Exchange and Levers'!$C$20*(H34*N34)+$C$39))</f>
        <v>27</v>
      </c>
      <c r="P34" s="3">
        <f>(('Core Exchange and Levers'!$C$11*'Core Exchange and Levers'!$C$21*J34*N34)+$C$40)</f>
        <v>13</v>
      </c>
      <c r="Q34" s="3">
        <f>('Core Exchange and Levers'!$C$7*('Core Exchange and Levers'!$C$28*(I34*N34)+$C$41))</f>
        <v>11</v>
      </c>
      <c r="R34" s="3">
        <f>('Core Exchange and Levers'!$C$7*('Core Exchange and Levers'!$C$23*(K34*N34)+$C$42))</f>
        <v>12</v>
      </c>
      <c r="S34" s="3">
        <f>ROUND((('Core Exchange and Levers'!$C$8*N34*(H34+I34)*'Core Exchange and Levers'!$C$42)+$C$43), 0)</f>
        <v>4</v>
      </c>
      <c r="T34" s="3">
        <f>ROUND((('Core Exchange and Levers'!$C$8*N34*(H34+K34)*'Core Exchange and Levers'!$C$43)+$C$44), 0)</f>
        <v>3</v>
      </c>
      <c r="U34" s="3">
        <f>ROUND((('Core Exchange and Levers'!$C$22*L34*N34)+$C$45), 0)</f>
        <v>12</v>
      </c>
    </row>
    <row r="35" spans="2:21" x14ac:dyDescent="0.25">
      <c r="B35" s="3" t="s">
        <v>30</v>
      </c>
      <c r="C35" s="3">
        <f>'Core Exchange and Levers'!$C$39*1</f>
        <v>1</v>
      </c>
      <c r="E35" s="3"/>
      <c r="F35" s="3">
        <f>('Core Exchange and Levers'!$C$5*('Core Exchange and Levers'!$C$40*(G35-1)^2))</f>
        <v>100</v>
      </c>
      <c r="G35" s="3">
        <v>2</v>
      </c>
      <c r="H35" s="3">
        <f>(G35*$C$34*'Core Exchange and Levers'!$C$34*'Core Exchange and Levers'!$C$9)</f>
        <v>4</v>
      </c>
      <c r="I35" s="3">
        <f>(G35*$C$35*'Core Exchange and Levers'!$C$35*'Core Exchange and Levers'!$C$9)</f>
        <v>2</v>
      </c>
      <c r="J35" s="3">
        <f>(G35*$C$36*'Core Exchange and Levers'!$C$36*'Core Exchange and Levers'!$C$9)</f>
        <v>10</v>
      </c>
      <c r="K35" s="3">
        <f>(G35*$C$37*'Core Exchange and Levers'!$C$37*'Core Exchange and Levers'!$C$9)</f>
        <v>4</v>
      </c>
      <c r="L35" s="3">
        <f>(G35*$C$38*'Core Exchange and Levers'!$C$38*'Core Exchange and Levers'!$C$9)</f>
        <v>6</v>
      </c>
      <c r="N35" s="3">
        <v>2</v>
      </c>
      <c r="O35" s="3">
        <f>('Core Exchange and Levers'!$C$6*('Core Exchange and Levers'!$C$20*(H35*N35)+$C$39))</f>
        <v>33</v>
      </c>
      <c r="P35" s="3">
        <f>(('Core Exchange and Levers'!$C$11*'Core Exchange and Levers'!$C$21*J35*N35)+$C$40)</f>
        <v>22</v>
      </c>
      <c r="Q35" s="3">
        <f>('Core Exchange and Levers'!$C$7*('Core Exchange and Levers'!$C$28*(I35*N35)+$C$41))</f>
        <v>14</v>
      </c>
      <c r="R35" s="3">
        <f>('Core Exchange and Levers'!$C$7*('Core Exchange and Levers'!$C$23*(K35*N35)+$C$42))</f>
        <v>18</v>
      </c>
      <c r="S35" s="3">
        <f>ROUND((('Core Exchange and Levers'!$C$8*N35*(H35+I35)*'Core Exchange and Levers'!$C$42)+$C$43), 0)</f>
        <v>6</v>
      </c>
      <c r="T35" s="3">
        <f>ROUND((('Core Exchange and Levers'!$C$8*N35*(H35+K35)*'Core Exchange and Levers'!$C$43)+$C$44), 0)</f>
        <v>5</v>
      </c>
      <c r="U35" s="3">
        <f>ROUND((('Core Exchange and Levers'!$C$22*L35*N35)+$C$45), 0)</f>
        <v>20</v>
      </c>
    </row>
    <row r="36" spans="2:21" x14ac:dyDescent="0.25">
      <c r="B36" s="3" t="s">
        <v>32</v>
      </c>
      <c r="C36" s="3">
        <f>'Core Exchange and Levers'!$C$39*5</f>
        <v>5</v>
      </c>
      <c r="E36" s="3"/>
      <c r="F36" s="3">
        <f>('Core Exchange and Levers'!$C$5*('Core Exchange and Levers'!$C$40*(G36-1)^2))</f>
        <v>400</v>
      </c>
      <c r="G36" s="3">
        <v>3</v>
      </c>
      <c r="H36" s="3">
        <f>(G36*$C$34*'Core Exchange and Levers'!$C$34*'Core Exchange and Levers'!$C$9)</f>
        <v>6</v>
      </c>
      <c r="I36" s="3">
        <f>(G36*$C$35*'Core Exchange and Levers'!$C$35*'Core Exchange and Levers'!$C$9)</f>
        <v>3</v>
      </c>
      <c r="J36" s="3">
        <f>(G36*$C$36*'Core Exchange and Levers'!$C$36*'Core Exchange and Levers'!$C$9)</f>
        <v>15</v>
      </c>
      <c r="K36" s="3">
        <f>(G36*$C$37*'Core Exchange and Levers'!$C$37*'Core Exchange and Levers'!$C$9)</f>
        <v>6</v>
      </c>
      <c r="L36" s="3">
        <f>(G36*$C$38*'Core Exchange and Levers'!$C$38*'Core Exchange and Levers'!$C$9)</f>
        <v>9</v>
      </c>
      <c r="N36" s="3">
        <v>3</v>
      </c>
      <c r="O36" s="3">
        <f>('Core Exchange and Levers'!$C$6*('Core Exchange and Levers'!$C$20*(H36*N36)+$C$39))</f>
        <v>43</v>
      </c>
      <c r="P36" s="3">
        <f>(('Core Exchange and Levers'!$C$11*'Core Exchange and Levers'!$C$21*J36*N36)+$C$40)</f>
        <v>37</v>
      </c>
      <c r="Q36" s="3">
        <f>('Core Exchange and Levers'!$C$7*('Core Exchange and Levers'!$C$28*(I36*N36)+$C$41))</f>
        <v>19</v>
      </c>
      <c r="R36" s="3">
        <f>('Core Exchange and Levers'!$C$7*('Core Exchange and Levers'!$C$23*(K36*N36)+$C$42))</f>
        <v>28</v>
      </c>
      <c r="S36" s="3">
        <f>ROUND((('Core Exchange and Levers'!$C$8*N36*(H36+I36)*'Core Exchange and Levers'!$C$42)+$C$43), 0)</f>
        <v>10</v>
      </c>
      <c r="T36" s="3">
        <f>ROUND((('Core Exchange and Levers'!$C$8*N36*(H36+K36)*'Core Exchange and Levers'!$C$43)+$C$44), 0)</f>
        <v>9</v>
      </c>
      <c r="U36" s="3">
        <f>ROUND((('Core Exchange and Levers'!$C$22*L36*N36)+$C$45), 0)</f>
        <v>32</v>
      </c>
    </row>
    <row r="37" spans="2:21" x14ac:dyDescent="0.25">
      <c r="B37" s="3" t="s">
        <v>33</v>
      </c>
      <c r="C37" s="3">
        <f>'Core Exchange and Levers'!$C$39*2</f>
        <v>2</v>
      </c>
      <c r="E37" s="3"/>
      <c r="F37" s="3">
        <f>('Core Exchange and Levers'!$C$5*('Core Exchange and Levers'!$C$40*(G37-1)^2))</f>
        <v>900</v>
      </c>
      <c r="G37" s="3">
        <v>4</v>
      </c>
      <c r="H37" s="3">
        <f>(G37*$C$34*'Core Exchange and Levers'!$C$34*'Core Exchange and Levers'!$C$9)</f>
        <v>8</v>
      </c>
      <c r="I37" s="3">
        <f>(G37*$C$35*'Core Exchange and Levers'!$C$35*'Core Exchange and Levers'!$C$9)</f>
        <v>4</v>
      </c>
      <c r="J37" s="3">
        <f>(G37*$C$36*'Core Exchange and Levers'!$C$36*'Core Exchange and Levers'!$C$9)</f>
        <v>20</v>
      </c>
      <c r="K37" s="3">
        <f>(G37*$C$37*'Core Exchange and Levers'!$C$37*'Core Exchange and Levers'!$C$9)</f>
        <v>8</v>
      </c>
      <c r="L37" s="3">
        <f>(G37*$C$38*'Core Exchange and Levers'!$C$38*'Core Exchange and Levers'!$C$9)</f>
        <v>12</v>
      </c>
      <c r="N37" s="3">
        <v>4</v>
      </c>
      <c r="O37" s="3">
        <f>('Core Exchange and Levers'!$C$6*('Core Exchange and Levers'!$C$20*(H37*N37)+$C$39))</f>
        <v>57</v>
      </c>
      <c r="P37" s="3">
        <f>(('Core Exchange and Levers'!$C$11*'Core Exchange and Levers'!$C$21*J37*N37)+$C$40)</f>
        <v>58</v>
      </c>
      <c r="Q37" s="3">
        <f>('Core Exchange and Levers'!$C$7*('Core Exchange and Levers'!$C$28*(I37*N37)+$C$41))</f>
        <v>26</v>
      </c>
      <c r="R37" s="3">
        <f>('Core Exchange and Levers'!$C$7*('Core Exchange and Levers'!$C$23*(K37*N37)+$C$42))</f>
        <v>42</v>
      </c>
      <c r="S37" s="3">
        <f>ROUND((('Core Exchange and Levers'!$C$8*N37*(H37+I37)*'Core Exchange and Levers'!$C$42)+$C$43), 0)</f>
        <v>15</v>
      </c>
      <c r="T37" s="3">
        <f>ROUND((('Core Exchange and Levers'!$C$8*N37*(H37+K37)*'Core Exchange and Levers'!$C$43)+$C$44), 0)</f>
        <v>15</v>
      </c>
      <c r="U37" s="3">
        <f>ROUND((('Core Exchange and Levers'!$C$22*L37*N37)+$C$45), 0)</f>
        <v>48</v>
      </c>
    </row>
    <row r="38" spans="2:21" x14ac:dyDescent="0.25">
      <c r="B38" s="3" t="s">
        <v>34</v>
      </c>
      <c r="C38" s="3">
        <f>'Core Exchange and Levers'!$C$39*3</f>
        <v>3</v>
      </c>
      <c r="E38" s="3"/>
      <c r="F38" s="3">
        <f>('Core Exchange and Levers'!$C$5*('Core Exchange and Levers'!$C$40*(G38-1)^2))</f>
        <v>1600</v>
      </c>
      <c r="G38" s="3">
        <v>5</v>
      </c>
      <c r="H38" s="3">
        <f>(G38*$C$34*'Core Exchange and Levers'!$C$34*'Core Exchange and Levers'!$C$9)</f>
        <v>10</v>
      </c>
      <c r="I38" s="3">
        <f>(G38*$C$35*'Core Exchange and Levers'!$C$35*'Core Exchange and Levers'!$C$9)</f>
        <v>5</v>
      </c>
      <c r="J38" s="3">
        <f>(G38*$C$36*'Core Exchange and Levers'!$C$36*'Core Exchange and Levers'!$C$9)</f>
        <v>25</v>
      </c>
      <c r="K38" s="3">
        <f>(G38*$C$37*'Core Exchange and Levers'!$C$37*'Core Exchange and Levers'!$C$9)</f>
        <v>10</v>
      </c>
      <c r="L38" s="3">
        <f>(G38*$C$38*'Core Exchange and Levers'!$C$38*'Core Exchange and Levers'!$C$9)</f>
        <v>15</v>
      </c>
      <c r="N38" s="3">
        <v>5</v>
      </c>
      <c r="O38" s="3">
        <f>('Core Exchange and Levers'!$C$6*('Core Exchange and Levers'!$C$20*(H38*N38)+$C$39))</f>
        <v>75</v>
      </c>
      <c r="P38" s="3">
        <f>(('Core Exchange and Levers'!$C$11*'Core Exchange and Levers'!$C$21*J38*N38)+$C$40)</f>
        <v>85</v>
      </c>
      <c r="Q38" s="3">
        <f>('Core Exchange and Levers'!$C$7*('Core Exchange and Levers'!$C$28*(I38*N38)+$C$41))</f>
        <v>35</v>
      </c>
      <c r="R38" s="3">
        <f>('Core Exchange and Levers'!$C$7*('Core Exchange and Levers'!$C$23*(K38*N38)+$C$42))</f>
        <v>60</v>
      </c>
      <c r="S38" s="3">
        <f>ROUND((('Core Exchange and Levers'!$C$8*N38*(H38+I38)*'Core Exchange and Levers'!$C$42)+$C$43), 0)</f>
        <v>22</v>
      </c>
      <c r="T38" s="3">
        <f>ROUND((('Core Exchange and Levers'!$C$8*N38*(H38+K38)*'Core Exchange and Levers'!$C$43)+$C$44), 0)</f>
        <v>22</v>
      </c>
      <c r="U38" s="3">
        <f>ROUND((('Core Exchange and Levers'!$C$22*L38*N38)+$C$45), 0)</f>
        <v>70</v>
      </c>
    </row>
    <row r="39" spans="2:21" x14ac:dyDescent="0.25">
      <c r="B39" s="3" t="s">
        <v>35</v>
      </c>
      <c r="C39" s="3">
        <f>'Core Exchange and Levers'!$C$41*25</f>
        <v>25</v>
      </c>
      <c r="E39" s="3"/>
      <c r="F39" s="3">
        <f>('Core Exchange and Levers'!$C$5*('Core Exchange and Levers'!$C$40*(G39-1)^2))</f>
        <v>2500</v>
      </c>
      <c r="G39" s="3">
        <v>6</v>
      </c>
      <c r="H39" s="3">
        <f>(G39*$C$34*'Core Exchange and Levers'!$C$34*'Core Exchange and Levers'!$C$9)</f>
        <v>12</v>
      </c>
      <c r="I39" s="3">
        <f>(G39*$C$35*'Core Exchange and Levers'!$C$35*'Core Exchange and Levers'!$C$9)</f>
        <v>6</v>
      </c>
      <c r="J39" s="3">
        <f>(G39*$C$36*'Core Exchange and Levers'!$C$36*'Core Exchange and Levers'!$C$9)</f>
        <v>30</v>
      </c>
      <c r="K39" s="3">
        <f>(G39*$C$37*'Core Exchange and Levers'!$C$37*'Core Exchange and Levers'!$C$9)</f>
        <v>12</v>
      </c>
      <c r="L39" s="3">
        <f>(G39*$C$38*'Core Exchange and Levers'!$C$38*'Core Exchange and Levers'!$C$9)</f>
        <v>18</v>
      </c>
      <c r="N39" s="3">
        <v>6</v>
      </c>
      <c r="O39" s="3">
        <f>('Core Exchange and Levers'!$C$6*('Core Exchange and Levers'!$C$20*(H39*N39)+$C$39))</f>
        <v>97</v>
      </c>
      <c r="P39" s="3">
        <f>(('Core Exchange and Levers'!$C$11*'Core Exchange and Levers'!$C$21*J39*N39)+$C$40)</f>
        <v>118</v>
      </c>
      <c r="Q39" s="3">
        <f>('Core Exchange and Levers'!$C$7*('Core Exchange and Levers'!$C$28*(I39*N39)+$C$41))</f>
        <v>46</v>
      </c>
      <c r="R39" s="3">
        <f>('Core Exchange and Levers'!$C$7*('Core Exchange and Levers'!$C$23*(K39*N39)+$C$42))</f>
        <v>82</v>
      </c>
      <c r="S39" s="3">
        <f>ROUND((('Core Exchange and Levers'!$C$8*N39*(H39+I39)*'Core Exchange and Levers'!$C$42)+$C$43), 0)</f>
        <v>30</v>
      </c>
      <c r="T39" s="3">
        <f>ROUND((('Core Exchange and Levers'!$C$8*N39*(H39+K39)*'Core Exchange and Levers'!$C$43)+$C$44), 0)</f>
        <v>31</v>
      </c>
      <c r="U39" s="3">
        <f>ROUND((('Core Exchange and Levers'!$C$22*L39*N39)+$C$45), 0)</f>
        <v>96</v>
      </c>
    </row>
    <row r="40" spans="2:21" x14ac:dyDescent="0.25">
      <c r="B40" s="3" t="s">
        <v>47</v>
      </c>
      <c r="C40" s="3">
        <f>'Core Exchange and Levers'!$C$41*10</f>
        <v>10</v>
      </c>
      <c r="E40" s="3"/>
      <c r="F40" s="3">
        <f>('Core Exchange and Levers'!$C$5*('Core Exchange and Levers'!$C$40*(G40-1)^2))</f>
        <v>3600</v>
      </c>
      <c r="G40" s="3">
        <v>7</v>
      </c>
      <c r="H40" s="3">
        <f>(G40*$C$34*'Core Exchange and Levers'!$C$34*'Core Exchange and Levers'!$C$9)</f>
        <v>14</v>
      </c>
      <c r="I40" s="3">
        <f>(G40*$C$35*'Core Exchange and Levers'!$C$35*'Core Exchange and Levers'!$C$9)</f>
        <v>7</v>
      </c>
      <c r="J40" s="3">
        <f>(G40*$C$36*'Core Exchange and Levers'!$C$36*'Core Exchange and Levers'!$C$9)</f>
        <v>35</v>
      </c>
      <c r="K40" s="3">
        <f>(G40*$C$37*'Core Exchange and Levers'!$C$37*'Core Exchange and Levers'!$C$9)</f>
        <v>14</v>
      </c>
      <c r="L40" s="3">
        <f>(G40*$C$38*'Core Exchange and Levers'!$C$38*'Core Exchange and Levers'!$C$9)</f>
        <v>21</v>
      </c>
      <c r="N40" s="3">
        <v>7</v>
      </c>
      <c r="O40" s="3">
        <f>('Core Exchange and Levers'!$C$6*('Core Exchange and Levers'!$C$20*(H40*N40)+$C$39))</f>
        <v>123</v>
      </c>
      <c r="P40" s="3">
        <f>(('Core Exchange and Levers'!$C$11*'Core Exchange and Levers'!$C$21*J40*N40)+$C$40)</f>
        <v>157</v>
      </c>
      <c r="Q40" s="3">
        <f>('Core Exchange and Levers'!$C$7*('Core Exchange and Levers'!$C$28*(I40*N40)+$C$41))</f>
        <v>59</v>
      </c>
      <c r="R40" s="3">
        <f>('Core Exchange and Levers'!$C$7*('Core Exchange and Levers'!$C$23*(K40*N40)+$C$42))</f>
        <v>108</v>
      </c>
      <c r="S40" s="3">
        <f>ROUND((('Core Exchange and Levers'!$C$8*N40*(H40+I40)*'Core Exchange and Levers'!$C$42)+$C$43), 0)</f>
        <v>40</v>
      </c>
      <c r="T40" s="3">
        <f>ROUND((('Core Exchange and Levers'!$C$8*N40*(H40+K40)*'Core Exchange and Levers'!$C$43)+$C$44), 0)</f>
        <v>41</v>
      </c>
      <c r="U40" s="3">
        <f>ROUND((('Core Exchange and Levers'!$C$22*L40*N40)+$C$45), 0)</f>
        <v>128</v>
      </c>
    </row>
    <row r="41" spans="2:21" x14ac:dyDescent="0.25">
      <c r="B41" s="3" t="s">
        <v>38</v>
      </c>
      <c r="C41" s="3">
        <f>'Core Exchange and Levers'!$C$41*10</f>
        <v>10</v>
      </c>
      <c r="E41" s="3"/>
      <c r="F41" s="3">
        <f>('Core Exchange and Levers'!$C$5*('Core Exchange and Levers'!$C$40*(G41-1)^2))</f>
        <v>4900</v>
      </c>
      <c r="G41" s="3">
        <v>8</v>
      </c>
      <c r="H41" s="3">
        <f>(G41*$C$34*'Core Exchange and Levers'!$C$34*'Core Exchange and Levers'!$C$9)</f>
        <v>16</v>
      </c>
      <c r="I41" s="3">
        <f>(G41*$C$35*'Core Exchange and Levers'!$C$35*'Core Exchange and Levers'!$C$9)</f>
        <v>8</v>
      </c>
      <c r="J41" s="3">
        <f>(G41*$C$36*'Core Exchange and Levers'!$C$36*'Core Exchange and Levers'!$C$9)</f>
        <v>40</v>
      </c>
      <c r="K41" s="3">
        <f>(G41*$C$37*'Core Exchange and Levers'!$C$37*'Core Exchange and Levers'!$C$9)</f>
        <v>16</v>
      </c>
      <c r="L41" s="3">
        <f>(G41*$C$38*'Core Exchange and Levers'!$C$38*'Core Exchange and Levers'!$C$9)</f>
        <v>24</v>
      </c>
      <c r="N41" s="3">
        <v>8</v>
      </c>
      <c r="O41" s="3">
        <f>('Core Exchange and Levers'!$C$6*('Core Exchange and Levers'!$C$20*(H41*N41)+$C$39))</f>
        <v>153</v>
      </c>
      <c r="P41" s="3">
        <f>(('Core Exchange and Levers'!$C$11*'Core Exchange and Levers'!$C$21*J41*N41)+$C$40)</f>
        <v>202</v>
      </c>
      <c r="Q41" s="3">
        <f>('Core Exchange and Levers'!$C$7*('Core Exchange and Levers'!$C$28*(I41*N41)+$C$41))</f>
        <v>74</v>
      </c>
      <c r="R41" s="3">
        <f>('Core Exchange and Levers'!$C$7*('Core Exchange and Levers'!$C$23*(K41*N41)+$C$42))</f>
        <v>138</v>
      </c>
      <c r="S41" s="3">
        <f>ROUND((('Core Exchange and Levers'!$C$8*N41*(H41+I41)*'Core Exchange and Levers'!$C$42)+$C$43), 0)</f>
        <v>51</v>
      </c>
      <c r="T41" s="3">
        <f>ROUND((('Core Exchange and Levers'!$C$8*N41*(H41+K41)*'Core Exchange and Levers'!$C$43)+$C$44), 0)</f>
        <v>53</v>
      </c>
      <c r="U41" s="3">
        <f>ROUND((('Core Exchange and Levers'!$C$22*L41*N41)+$C$45), 0)</f>
        <v>164</v>
      </c>
    </row>
    <row r="42" spans="2:21" x14ac:dyDescent="0.25">
      <c r="B42" s="3" t="s">
        <v>39</v>
      </c>
      <c r="C42" s="3">
        <f>'Core Exchange and Levers'!$C$41*10</f>
        <v>10</v>
      </c>
      <c r="E42" s="3"/>
      <c r="F42" s="3">
        <f>('Core Exchange and Levers'!$C$5*('Core Exchange and Levers'!$C$40*(G42-1)^2))</f>
        <v>6400</v>
      </c>
      <c r="G42" s="3">
        <v>9</v>
      </c>
      <c r="H42" s="3">
        <f>(G42*$C$34*'Core Exchange and Levers'!$C$34*'Core Exchange and Levers'!$C$9)</f>
        <v>18</v>
      </c>
      <c r="I42" s="3">
        <f>(G42*$C$35*'Core Exchange and Levers'!$C$35*'Core Exchange and Levers'!$C$9)</f>
        <v>9</v>
      </c>
      <c r="J42" s="3">
        <f>(G42*$C$36*'Core Exchange and Levers'!$C$36*'Core Exchange and Levers'!$C$9)</f>
        <v>45</v>
      </c>
      <c r="K42" s="3">
        <f>(G42*$C$37*'Core Exchange and Levers'!$C$37*'Core Exchange and Levers'!$C$9)</f>
        <v>18</v>
      </c>
      <c r="L42" s="3">
        <f>(G42*$C$38*'Core Exchange and Levers'!$C$38*'Core Exchange and Levers'!$C$9)</f>
        <v>27</v>
      </c>
      <c r="N42" s="3">
        <v>9</v>
      </c>
      <c r="O42" s="3">
        <f>('Core Exchange and Levers'!$C$6*('Core Exchange and Levers'!$C$20*(H42*N42)+$C$39))</f>
        <v>187</v>
      </c>
      <c r="P42" s="3">
        <f>(('Core Exchange and Levers'!$C$11*'Core Exchange and Levers'!$C$21*J42*N42)+$C$40)</f>
        <v>253</v>
      </c>
      <c r="Q42" s="3">
        <f>('Core Exchange and Levers'!$C$7*('Core Exchange and Levers'!$C$28*(I42*N42)+$C$41))</f>
        <v>91</v>
      </c>
      <c r="R42" s="3">
        <f>('Core Exchange and Levers'!$C$7*('Core Exchange and Levers'!$C$23*(K42*N42)+$C$42))</f>
        <v>172</v>
      </c>
      <c r="S42" s="3">
        <f>ROUND((('Core Exchange and Levers'!$C$8*N42*(H42+I42)*'Core Exchange and Levers'!$C$42)+$C$43), 0)</f>
        <v>64</v>
      </c>
      <c r="T42" s="3">
        <f>ROUND((('Core Exchange and Levers'!$C$8*N42*(H42+K42)*'Core Exchange and Levers'!$C$43)+$C$44), 0)</f>
        <v>67</v>
      </c>
      <c r="U42" s="3">
        <f>ROUND((('Core Exchange and Levers'!$C$22*L42*N42)+$C$45), 0)</f>
        <v>204</v>
      </c>
    </row>
    <row r="43" spans="2:21" x14ac:dyDescent="0.25">
      <c r="B43" s="3" t="s">
        <v>54</v>
      </c>
      <c r="C43" s="3">
        <f>'Core Exchange and Levers'!$C$41*3</f>
        <v>3</v>
      </c>
      <c r="E43" s="3"/>
      <c r="F43" s="3">
        <f>('Core Exchange and Levers'!$C$5*('Core Exchange and Levers'!$C$40*(G43-1)^2))</f>
        <v>8100</v>
      </c>
      <c r="G43" s="3">
        <v>10</v>
      </c>
      <c r="H43" s="3">
        <f>(G43*$C$34*'Core Exchange and Levers'!$C$34*'Core Exchange and Levers'!$C$9)</f>
        <v>20</v>
      </c>
      <c r="I43" s="3">
        <f>(G43*$C$35*'Core Exchange and Levers'!$C$35*'Core Exchange and Levers'!$C$9)</f>
        <v>10</v>
      </c>
      <c r="J43" s="3">
        <f>(G43*$C$36*'Core Exchange and Levers'!$C$36*'Core Exchange and Levers'!$C$9)</f>
        <v>50</v>
      </c>
      <c r="K43" s="3">
        <f>(G43*$C$37*'Core Exchange and Levers'!$C$37*'Core Exchange and Levers'!$C$9)</f>
        <v>20</v>
      </c>
      <c r="L43" s="3">
        <f>(G43*$C$38*'Core Exchange and Levers'!$C$38*'Core Exchange and Levers'!$C$9)</f>
        <v>30</v>
      </c>
      <c r="N43" s="3">
        <v>10</v>
      </c>
      <c r="O43" s="3">
        <f>('Core Exchange and Levers'!$C$6*('Core Exchange and Levers'!$C$20*(H43*N43)+$C$39))</f>
        <v>225</v>
      </c>
      <c r="P43" s="3">
        <f>(('Core Exchange and Levers'!$C$11*'Core Exchange and Levers'!$C$21*J43*N43)+$C$40)</f>
        <v>310</v>
      </c>
      <c r="Q43" s="3">
        <f>('Core Exchange and Levers'!$C$7*('Core Exchange and Levers'!$C$28*(I43*N43)+$C$41))</f>
        <v>110</v>
      </c>
      <c r="R43" s="3">
        <f>('Core Exchange and Levers'!$C$7*('Core Exchange and Levers'!$C$23*(K43*N43)+$C$42))</f>
        <v>210</v>
      </c>
      <c r="S43" s="3">
        <f>ROUND((('Core Exchange and Levers'!$C$8*N43*(H43+I43)*'Core Exchange and Levers'!$C$42)+$C$43), 0)</f>
        <v>78</v>
      </c>
      <c r="T43" s="3">
        <f>ROUND((('Core Exchange and Levers'!$C$8*N43*(H43+K43)*'Core Exchange and Levers'!$C$43)+$C$44), 0)</f>
        <v>82</v>
      </c>
      <c r="U43" s="3">
        <f>ROUND((('Core Exchange and Levers'!$C$22*L43*N43)+$C$45), 0)</f>
        <v>250</v>
      </c>
    </row>
    <row r="44" spans="2:21" x14ac:dyDescent="0.25">
      <c r="B44" s="3" t="s">
        <v>52</v>
      </c>
      <c r="C44" s="3">
        <f>'Core Exchange and Levers'!$C$41*2</f>
        <v>2</v>
      </c>
    </row>
    <row r="45" spans="2:21" x14ac:dyDescent="0.25">
      <c r="B45" s="3" t="s">
        <v>40</v>
      </c>
      <c r="C45" s="3">
        <f>'Core Exchange and Levers'!$C$41*10</f>
        <v>10</v>
      </c>
    </row>
    <row r="47" spans="2:21" x14ac:dyDescent="0.25">
      <c r="B47" s="5" t="s">
        <v>26</v>
      </c>
      <c r="C47" s="5"/>
      <c r="E47" s="4"/>
      <c r="F47" s="4"/>
      <c r="G47" s="5" t="s">
        <v>17</v>
      </c>
      <c r="H47" s="4"/>
      <c r="I47" s="4"/>
      <c r="J47" s="4"/>
      <c r="K47" s="4"/>
      <c r="L47" s="4"/>
      <c r="N47" s="5" t="s">
        <v>27</v>
      </c>
      <c r="O47" s="4"/>
      <c r="P47" s="4"/>
      <c r="Q47" s="4"/>
      <c r="R47" s="4"/>
      <c r="S47" s="4"/>
      <c r="T47" s="4"/>
      <c r="U47" s="4"/>
    </row>
    <row r="48" spans="2:21" x14ac:dyDescent="0.25">
      <c r="B48" s="3"/>
      <c r="C48" s="3"/>
      <c r="E48" s="3"/>
      <c r="F48" s="3"/>
      <c r="G48" s="3"/>
      <c r="H48" s="3"/>
      <c r="I48" s="3"/>
      <c r="J48" s="3"/>
      <c r="K48" s="3"/>
      <c r="L48" s="3"/>
      <c r="N48" s="3"/>
      <c r="O48" s="3"/>
      <c r="P48" s="3"/>
      <c r="Q48" s="3"/>
      <c r="R48" s="3"/>
      <c r="S48" s="3"/>
      <c r="T48" s="3"/>
      <c r="U48" s="3"/>
    </row>
    <row r="49" spans="2:21" x14ac:dyDescent="0.25">
      <c r="B49" s="3"/>
      <c r="C49" s="3"/>
      <c r="E49" s="3" t="s">
        <v>29</v>
      </c>
      <c r="F49" s="3" t="s">
        <v>7</v>
      </c>
      <c r="G49" s="3" t="s">
        <v>6</v>
      </c>
      <c r="H49" s="3" t="s">
        <v>8</v>
      </c>
      <c r="I49" s="3" t="s">
        <v>11</v>
      </c>
      <c r="J49" s="3" t="s">
        <v>12</v>
      </c>
      <c r="K49" s="3" t="s">
        <v>9</v>
      </c>
      <c r="L49" s="3" t="s">
        <v>10</v>
      </c>
      <c r="N49" s="3" t="s">
        <v>6</v>
      </c>
      <c r="O49" s="3" t="s">
        <v>3</v>
      </c>
      <c r="P49" s="3" t="s">
        <v>46</v>
      </c>
      <c r="Q49" s="3" t="s">
        <v>41</v>
      </c>
      <c r="R49" s="3" t="s">
        <v>42</v>
      </c>
      <c r="S49" s="3" t="s">
        <v>44</v>
      </c>
      <c r="T49" s="3" t="s">
        <v>45</v>
      </c>
      <c r="U49" s="3" t="s">
        <v>5</v>
      </c>
    </row>
    <row r="50" spans="2:21" x14ac:dyDescent="0.25">
      <c r="B50" s="3" t="s">
        <v>31</v>
      </c>
      <c r="C50" s="3">
        <f>'Core Exchange and Levers'!$C$39*3</f>
        <v>3</v>
      </c>
      <c r="E50" s="3"/>
      <c r="F50" s="3">
        <f>('Core Exchange and Levers'!$C$5*('Core Exchange and Levers'!$C$40*(G50-1)^2))</f>
        <v>10000</v>
      </c>
      <c r="G50" s="3">
        <v>11</v>
      </c>
      <c r="H50" s="3">
        <f>(G50*$C$50*'Core Exchange and Levers'!$C$34*'Core Exchange and Levers'!$C$9)</f>
        <v>33</v>
      </c>
      <c r="I50" s="3">
        <f>(G50*$C$51*'Core Exchange and Levers'!$C$35*'Core Exchange and Levers'!$C$9)</f>
        <v>33</v>
      </c>
      <c r="J50" s="3">
        <f>(G50*$C$52*'Core Exchange and Levers'!$C$36*'Core Exchange and Levers'!$C$9)</f>
        <v>66</v>
      </c>
      <c r="K50" s="3">
        <f>(G50*$C$53*'Core Exchange and Levers'!$C$37*'Core Exchange and Levers'!$C$9)</f>
        <v>22</v>
      </c>
      <c r="L50" s="3">
        <f>(G50*$C$54*'Core Exchange and Levers'!$C$38*'Core Exchange and Levers'!$C$9)</f>
        <v>33</v>
      </c>
      <c r="N50" s="3">
        <v>11</v>
      </c>
      <c r="O50" s="3">
        <f>('Core Exchange and Levers'!$C$6*('Core Exchange and Levers'!$C$20*(H50*N50)+$C$55))</f>
        <v>388</v>
      </c>
      <c r="P50" s="3">
        <f>ROUND((('Core Exchange and Levers'!$C$11*'Core Exchange and Levers'!$C$21*J50*N50)+$C$56), 0)</f>
        <v>446</v>
      </c>
      <c r="Q50" s="3">
        <f>ROUND(('Core Exchange and Levers'!$C$7*('Core Exchange and Levers'!$C$28*(I50*N50)+$C$57)), 0)</f>
        <v>373</v>
      </c>
      <c r="R50" s="3">
        <f>('Core Exchange and Levers'!$C$7*('Core Exchange and Levers'!$C$23*(K50*N50)+$C$58))</f>
        <v>243</v>
      </c>
      <c r="S50" s="3">
        <f>ROUND((('Core Exchange and Levers'!$C$8*N50*(H50+I50)*'Core Exchange and Levers'!$C$42)+$C$59), 0)</f>
        <v>187</v>
      </c>
      <c r="T50" s="3">
        <f>ROUND((('Core Exchange and Levers'!$C$8*N50*(H50+K50)*'Core Exchange and Levers'!$C$43)+$C$60), 0)</f>
        <v>124</v>
      </c>
      <c r="U50" s="3">
        <f>ROUND((('Core Exchange and Levers'!$C$22*L50*N50)+$C$61), 0)</f>
        <v>291</v>
      </c>
    </row>
    <row r="51" spans="2:21" x14ac:dyDescent="0.25">
      <c r="B51" s="3" t="s">
        <v>30</v>
      </c>
      <c r="C51" s="3">
        <f>'Core Exchange and Levers'!$C$39*3</f>
        <v>3</v>
      </c>
      <c r="E51" s="3"/>
      <c r="F51" s="3">
        <f>('Core Exchange and Levers'!$C$5*('Core Exchange and Levers'!$C$40*(G51-1)^2))</f>
        <v>12100</v>
      </c>
      <c r="G51" s="3">
        <v>12</v>
      </c>
      <c r="H51" s="3">
        <f>(G51*$C$50*'Core Exchange and Levers'!$C$34*'Core Exchange and Levers'!$C$9)</f>
        <v>36</v>
      </c>
      <c r="I51" s="3">
        <f>(G51*$C$51*'Core Exchange and Levers'!$C$35*'Core Exchange and Levers'!$C$9)</f>
        <v>36</v>
      </c>
      <c r="J51" s="3">
        <f>(G51*$C$52*'Core Exchange and Levers'!$C$36*'Core Exchange and Levers'!$C$9)</f>
        <v>72</v>
      </c>
      <c r="K51" s="3">
        <f>(G51*$C$53*'Core Exchange and Levers'!$C$37*'Core Exchange and Levers'!$C$9)</f>
        <v>24</v>
      </c>
      <c r="L51" s="3">
        <f>(G51*$C$54*'Core Exchange and Levers'!$C$38*'Core Exchange and Levers'!$C$9)</f>
        <v>36</v>
      </c>
      <c r="N51" s="3">
        <v>12</v>
      </c>
      <c r="O51" s="3">
        <f>('Core Exchange and Levers'!$C$6*('Core Exchange and Levers'!$C$20*(H51*N51)+$C$55))</f>
        <v>457</v>
      </c>
      <c r="P51" s="3">
        <f>ROUND((('Core Exchange and Levers'!$C$11*'Core Exchange and Levers'!$C$21*J51*N51)+$C$56), 0)</f>
        <v>528</v>
      </c>
      <c r="Q51" s="3">
        <f>ROUND(('Core Exchange and Levers'!$C$7*('Core Exchange and Levers'!$C$28*(I51*N51)+$C$57)), 0)</f>
        <v>442</v>
      </c>
      <c r="R51" s="3">
        <f>('Core Exchange and Levers'!$C$7*('Core Exchange and Levers'!$C$23*(K51*N51)+$C$58))</f>
        <v>289</v>
      </c>
      <c r="S51" s="3">
        <f>ROUND((('Core Exchange and Levers'!$C$8*N51*(H51+I51)*'Core Exchange and Levers'!$C$42)+$C$59), 0)</f>
        <v>221</v>
      </c>
      <c r="T51" s="3">
        <f>ROUND((('Core Exchange and Levers'!$C$8*N51*(H51+K51)*'Core Exchange and Levers'!$C$43)+$C$60), 0)</f>
        <v>147</v>
      </c>
      <c r="U51" s="3">
        <f>ROUND((('Core Exchange and Levers'!$C$22*L51*N51)+$C$61), 0)</f>
        <v>347</v>
      </c>
    </row>
    <row r="52" spans="2:21" x14ac:dyDescent="0.25">
      <c r="B52" s="3" t="s">
        <v>32</v>
      </c>
      <c r="C52" s="3">
        <f>'Core Exchange and Levers'!$C$39*6</f>
        <v>6</v>
      </c>
      <c r="E52" s="3"/>
      <c r="F52" s="3">
        <f>('Core Exchange and Levers'!$C$5*('Core Exchange and Levers'!$C$40*(G52-1)^2))</f>
        <v>14400</v>
      </c>
      <c r="G52" s="3">
        <v>13</v>
      </c>
      <c r="H52" s="3">
        <f>(G52*$C$50*'Core Exchange and Levers'!$C$34*'Core Exchange and Levers'!$C$9)</f>
        <v>39</v>
      </c>
      <c r="I52" s="3">
        <f>(G52*$C$51*'Core Exchange and Levers'!$C$35*'Core Exchange and Levers'!$C$9)</f>
        <v>39</v>
      </c>
      <c r="J52" s="3">
        <f>(G52*$C$52*'Core Exchange and Levers'!$C$36*'Core Exchange and Levers'!$C$9)</f>
        <v>78</v>
      </c>
      <c r="K52" s="3">
        <f>(G52*$C$53*'Core Exchange and Levers'!$C$37*'Core Exchange and Levers'!$C$9)</f>
        <v>26</v>
      </c>
      <c r="L52" s="3">
        <f>(G52*$C$54*'Core Exchange and Levers'!$C$38*'Core Exchange and Levers'!$C$9)</f>
        <v>39</v>
      </c>
      <c r="N52" s="3">
        <v>13</v>
      </c>
      <c r="O52" s="3">
        <f>('Core Exchange and Levers'!$C$6*('Core Exchange and Levers'!$C$20*(H52*N52)+$C$55))</f>
        <v>532</v>
      </c>
      <c r="P52" s="3">
        <f>ROUND((('Core Exchange and Levers'!$C$11*'Core Exchange and Levers'!$C$21*J52*N52)+$C$56), 0)</f>
        <v>618</v>
      </c>
      <c r="Q52" s="3">
        <f>ROUND(('Core Exchange and Levers'!$C$7*('Core Exchange and Levers'!$C$28*(I52*N52)+$C$57)), 0)</f>
        <v>517</v>
      </c>
      <c r="R52" s="3">
        <f>('Core Exchange and Levers'!$C$7*('Core Exchange and Levers'!$C$23*(K52*N52)+$C$58))</f>
        <v>339</v>
      </c>
      <c r="S52" s="3">
        <f>ROUND((('Core Exchange and Levers'!$C$8*N52*(H52+I52)*'Core Exchange and Levers'!$C$42)+$C$59), 0)</f>
        <v>259</v>
      </c>
      <c r="T52" s="3">
        <f>ROUND((('Core Exchange and Levers'!$C$8*N52*(H52+K52)*'Core Exchange and Levers'!$C$43)+$C$60), 0)</f>
        <v>172</v>
      </c>
      <c r="U52" s="3">
        <f>ROUND((('Core Exchange and Levers'!$C$22*L52*N52)+$C$61), 0)</f>
        <v>407</v>
      </c>
    </row>
    <row r="53" spans="2:21" x14ac:dyDescent="0.25">
      <c r="B53" s="3" t="s">
        <v>33</v>
      </c>
      <c r="C53" s="3">
        <f>'Core Exchange and Levers'!$C$39*2</f>
        <v>2</v>
      </c>
      <c r="E53" s="3"/>
      <c r="F53" s="3">
        <f>('Core Exchange and Levers'!$C$5*('Core Exchange and Levers'!$C$40*(G53-1)^2))</f>
        <v>16900</v>
      </c>
      <c r="G53" s="3">
        <v>14</v>
      </c>
      <c r="H53" s="3">
        <f>(G53*$C$50*'Core Exchange and Levers'!$C$34*'Core Exchange and Levers'!$C$9)</f>
        <v>42</v>
      </c>
      <c r="I53" s="3">
        <f>(G53*$C$51*'Core Exchange and Levers'!$C$35*'Core Exchange and Levers'!$C$9)</f>
        <v>42</v>
      </c>
      <c r="J53" s="3">
        <f>(G53*$C$52*'Core Exchange and Levers'!$C$36*'Core Exchange and Levers'!$C$9)</f>
        <v>84</v>
      </c>
      <c r="K53" s="3">
        <f>(G53*$C$53*'Core Exchange and Levers'!$C$37*'Core Exchange and Levers'!$C$9)</f>
        <v>28</v>
      </c>
      <c r="L53" s="3">
        <f>(G53*$C$54*'Core Exchange and Levers'!$C$38*'Core Exchange and Levers'!$C$9)</f>
        <v>42</v>
      </c>
      <c r="N53" s="3">
        <v>14</v>
      </c>
      <c r="O53" s="3">
        <f>('Core Exchange and Levers'!$C$6*('Core Exchange and Levers'!$C$20*(H53*N53)+$C$55))</f>
        <v>613</v>
      </c>
      <c r="P53" s="3">
        <f>ROUND((('Core Exchange and Levers'!$C$11*'Core Exchange and Levers'!$C$21*J53*N53)+$C$56), 0)</f>
        <v>716</v>
      </c>
      <c r="Q53" s="3">
        <f>ROUND(('Core Exchange and Levers'!$C$7*('Core Exchange and Levers'!$C$28*(I53*N53)+$C$57)), 0)</f>
        <v>598</v>
      </c>
      <c r="R53" s="3">
        <f>('Core Exchange and Levers'!$C$7*('Core Exchange and Levers'!$C$23*(K53*N53)+$C$58))</f>
        <v>393</v>
      </c>
      <c r="S53" s="3">
        <f>ROUND((('Core Exchange and Levers'!$C$8*N53*(H53+I53)*'Core Exchange and Levers'!$C$42)+$C$59), 0)</f>
        <v>299</v>
      </c>
      <c r="T53" s="3">
        <f>ROUND((('Core Exchange and Levers'!$C$8*N53*(H53+K53)*'Core Exchange and Levers'!$C$43)+$C$60), 0)</f>
        <v>199</v>
      </c>
      <c r="U53" s="3">
        <f>ROUND((('Core Exchange and Levers'!$C$22*L53*N53)+$C$61), 0)</f>
        <v>471</v>
      </c>
    </row>
    <row r="54" spans="2:21" x14ac:dyDescent="0.25">
      <c r="B54" s="3" t="s">
        <v>34</v>
      </c>
      <c r="C54" s="3">
        <f>'Core Exchange and Levers'!$C$39*3</f>
        <v>3</v>
      </c>
      <c r="E54" s="3"/>
      <c r="F54" s="3">
        <f>('Core Exchange and Levers'!$C$5*('Core Exchange and Levers'!$C$40*(G54-1)^2))</f>
        <v>19600</v>
      </c>
      <c r="G54" s="3">
        <v>15</v>
      </c>
      <c r="H54" s="3">
        <f>(G54*$C$50*'Core Exchange and Levers'!$C$34*'Core Exchange and Levers'!$C$9)</f>
        <v>45</v>
      </c>
      <c r="I54" s="3">
        <f>(G54*$C$51*'Core Exchange and Levers'!$C$35*'Core Exchange and Levers'!$C$9)</f>
        <v>45</v>
      </c>
      <c r="J54" s="3">
        <f>(G54*$C$52*'Core Exchange and Levers'!$C$36*'Core Exchange and Levers'!$C$9)</f>
        <v>90</v>
      </c>
      <c r="K54" s="3">
        <f>(G54*$C$53*'Core Exchange and Levers'!$C$37*'Core Exchange and Levers'!$C$9)</f>
        <v>30</v>
      </c>
      <c r="L54" s="3">
        <f>(G54*$C$54*'Core Exchange and Levers'!$C$38*'Core Exchange and Levers'!$C$9)</f>
        <v>45</v>
      </c>
      <c r="N54" s="3">
        <v>15</v>
      </c>
      <c r="O54" s="3">
        <f>('Core Exchange and Levers'!$C$6*('Core Exchange and Levers'!$C$20*(H54*N54)+$C$55))</f>
        <v>700</v>
      </c>
      <c r="P54" s="3">
        <f>ROUND((('Core Exchange and Levers'!$C$11*'Core Exchange and Levers'!$C$21*J54*N54)+$C$56), 0)</f>
        <v>820</v>
      </c>
      <c r="Q54" s="3">
        <f>ROUND(('Core Exchange and Levers'!$C$7*('Core Exchange and Levers'!$C$28*(I54*N54)+$C$57)), 0)</f>
        <v>685</v>
      </c>
      <c r="R54" s="3">
        <f>('Core Exchange and Levers'!$C$7*('Core Exchange and Levers'!$C$23*(K54*N54)+$C$58))</f>
        <v>451</v>
      </c>
      <c r="S54" s="3">
        <f>ROUND((('Core Exchange and Levers'!$C$8*N54*(H54+I54)*'Core Exchange and Levers'!$C$42)+$C$59), 0)</f>
        <v>343</v>
      </c>
      <c r="T54" s="3">
        <f>ROUND((('Core Exchange and Levers'!$C$8*N54*(H54+K54)*'Core Exchange and Levers'!$C$43)+$C$60), 0)</f>
        <v>228</v>
      </c>
      <c r="U54" s="3">
        <f>ROUND((('Core Exchange and Levers'!$C$22*L54*N54)+$C$61), 0)</f>
        <v>541</v>
      </c>
    </row>
    <row r="55" spans="2:21" x14ac:dyDescent="0.25">
      <c r="B55" s="3" t="s">
        <v>35</v>
      </c>
      <c r="C55" s="3">
        <f>'Core Exchange and Levers'!$C$41*25</f>
        <v>25</v>
      </c>
      <c r="E55" s="3"/>
      <c r="F55" s="3">
        <f>('Core Exchange and Levers'!$C$5*('Core Exchange and Levers'!$C$40*(G55-1)^2))</f>
        <v>22500</v>
      </c>
      <c r="G55" s="3">
        <v>16</v>
      </c>
      <c r="H55" s="3">
        <f>(G55*$C$50*'Core Exchange and Levers'!$C$34*'Core Exchange and Levers'!$C$9)</f>
        <v>48</v>
      </c>
      <c r="I55" s="3">
        <f>(G55*$C$51*'Core Exchange and Levers'!$C$35*'Core Exchange and Levers'!$C$9)</f>
        <v>48</v>
      </c>
      <c r="J55" s="3">
        <f>(G55*$C$52*'Core Exchange and Levers'!$C$36*'Core Exchange and Levers'!$C$9)</f>
        <v>96</v>
      </c>
      <c r="K55" s="3">
        <f>(G55*$C$53*'Core Exchange and Levers'!$C$37*'Core Exchange and Levers'!$C$9)</f>
        <v>32</v>
      </c>
      <c r="L55" s="3">
        <f>(G55*$C$54*'Core Exchange and Levers'!$C$38*'Core Exchange and Levers'!$C$9)</f>
        <v>48</v>
      </c>
      <c r="N55" s="3">
        <v>16</v>
      </c>
      <c r="O55" s="3">
        <f>('Core Exchange and Levers'!$C$6*('Core Exchange and Levers'!$C$20*(H55*N55)+$C$55))</f>
        <v>793</v>
      </c>
      <c r="P55" s="3">
        <f>ROUND((('Core Exchange and Levers'!$C$11*'Core Exchange and Levers'!$C$21*J55*N55)+$C$56), 0)</f>
        <v>932</v>
      </c>
      <c r="Q55" s="3">
        <f>ROUND(('Core Exchange and Levers'!$C$7*('Core Exchange and Levers'!$C$28*(I55*N55)+$C$57)), 0)</f>
        <v>778</v>
      </c>
      <c r="R55" s="3">
        <f>('Core Exchange and Levers'!$C$7*('Core Exchange and Levers'!$C$23*(K55*N55)+$C$58))</f>
        <v>513</v>
      </c>
      <c r="S55" s="3">
        <f>ROUND((('Core Exchange and Levers'!$C$8*N55*(H55+I55)*'Core Exchange and Levers'!$C$42)+$C$59), 0)</f>
        <v>389</v>
      </c>
      <c r="T55" s="3">
        <f>ROUND((('Core Exchange and Levers'!$C$8*N55*(H55+K55)*'Core Exchange and Levers'!$C$43)+$C$60), 0)</f>
        <v>259</v>
      </c>
      <c r="U55" s="3">
        <f>ROUND((('Core Exchange and Levers'!$C$22*L55*N55)+$C$61), 0)</f>
        <v>615</v>
      </c>
    </row>
    <row r="56" spans="2:21" x14ac:dyDescent="0.25">
      <c r="B56" s="3" t="s">
        <v>47</v>
      </c>
      <c r="C56" s="3">
        <f>'Core Exchange and Levers'!$C$41*10</f>
        <v>10</v>
      </c>
      <c r="E56" s="3"/>
      <c r="F56" s="3">
        <f>('Core Exchange and Levers'!$C$5*('Core Exchange and Levers'!$C$40*(G56-1)^2))</f>
        <v>25600</v>
      </c>
      <c r="G56" s="3">
        <v>17</v>
      </c>
      <c r="H56" s="3">
        <f>(G56*$C$50*'Core Exchange and Levers'!$C$34*'Core Exchange and Levers'!$C$9)</f>
        <v>51</v>
      </c>
      <c r="I56" s="3">
        <f>(G56*$C$51*'Core Exchange and Levers'!$C$35*'Core Exchange and Levers'!$C$9)</f>
        <v>51</v>
      </c>
      <c r="J56" s="3">
        <f>(G56*$C$52*'Core Exchange and Levers'!$C$36*'Core Exchange and Levers'!$C$9)</f>
        <v>102</v>
      </c>
      <c r="K56" s="3">
        <f>(G56*$C$53*'Core Exchange and Levers'!$C$37*'Core Exchange and Levers'!$C$9)</f>
        <v>34</v>
      </c>
      <c r="L56" s="3">
        <f>(G56*$C$54*'Core Exchange and Levers'!$C$38*'Core Exchange and Levers'!$C$9)</f>
        <v>51</v>
      </c>
      <c r="N56" s="3">
        <v>17</v>
      </c>
      <c r="O56" s="3">
        <f>('Core Exchange and Levers'!$C$6*('Core Exchange and Levers'!$C$20*(H56*N56)+$C$55))</f>
        <v>892</v>
      </c>
      <c r="P56" s="3">
        <f>ROUND((('Core Exchange and Levers'!$C$11*'Core Exchange and Levers'!$C$21*J56*N56)+$C$56), 0)</f>
        <v>1050</v>
      </c>
      <c r="Q56" s="3">
        <f>ROUND(('Core Exchange and Levers'!$C$7*('Core Exchange and Levers'!$C$28*(I56*N56)+$C$57)), 0)</f>
        <v>877</v>
      </c>
      <c r="R56" s="3">
        <f>('Core Exchange and Levers'!$C$7*('Core Exchange and Levers'!$C$23*(K56*N56)+$C$58))</f>
        <v>579</v>
      </c>
      <c r="S56" s="3">
        <f>ROUND((('Core Exchange and Levers'!$C$8*N56*(H56+I56)*'Core Exchange and Levers'!$C$42)+$C$59), 0)</f>
        <v>439</v>
      </c>
      <c r="T56" s="3">
        <f>ROUND((('Core Exchange and Levers'!$C$8*N56*(H56+K56)*'Core Exchange and Levers'!$C$43)+$C$60), 0)</f>
        <v>292</v>
      </c>
      <c r="U56" s="3">
        <f>ROUND((('Core Exchange and Levers'!$C$22*L56*N56)+$C$61), 0)</f>
        <v>695</v>
      </c>
    </row>
    <row r="57" spans="2:21" x14ac:dyDescent="0.25">
      <c r="B57" s="3" t="s">
        <v>38</v>
      </c>
      <c r="C57" s="3">
        <f>'Core Exchange and Levers'!$C$41*10</f>
        <v>10</v>
      </c>
      <c r="E57" s="3"/>
      <c r="F57" s="3">
        <f>('Core Exchange and Levers'!$C$5*('Core Exchange and Levers'!$C$40*(G57-1)^2))</f>
        <v>28900</v>
      </c>
      <c r="G57" s="3">
        <v>18</v>
      </c>
      <c r="H57" s="3">
        <f>(G57*$C$50*'Core Exchange and Levers'!$C$34*'Core Exchange and Levers'!$C$9)</f>
        <v>54</v>
      </c>
      <c r="I57" s="3">
        <f>(G57*$C$51*'Core Exchange and Levers'!$C$35*'Core Exchange and Levers'!$C$9)</f>
        <v>54</v>
      </c>
      <c r="J57" s="3">
        <f>(G57*$C$52*'Core Exchange and Levers'!$C$36*'Core Exchange and Levers'!$C$9)</f>
        <v>108</v>
      </c>
      <c r="K57" s="3">
        <f>(G57*$C$53*'Core Exchange and Levers'!$C$37*'Core Exchange and Levers'!$C$9)</f>
        <v>36</v>
      </c>
      <c r="L57" s="3">
        <f>(G57*$C$54*'Core Exchange and Levers'!$C$38*'Core Exchange and Levers'!$C$9)</f>
        <v>54</v>
      </c>
      <c r="N57" s="3">
        <v>18</v>
      </c>
      <c r="O57" s="3">
        <f>('Core Exchange and Levers'!$C$6*('Core Exchange and Levers'!$C$20*(H57*N57)+$C$55))</f>
        <v>997</v>
      </c>
      <c r="P57" s="3">
        <f>ROUND((('Core Exchange and Levers'!$C$11*'Core Exchange and Levers'!$C$21*J57*N57)+$C$56), 0)</f>
        <v>1176</v>
      </c>
      <c r="Q57" s="3">
        <f>ROUND(('Core Exchange and Levers'!$C$7*('Core Exchange and Levers'!$C$28*(I57*N57)+$C$57)), 0)</f>
        <v>982</v>
      </c>
      <c r="R57" s="3">
        <f>('Core Exchange and Levers'!$C$7*('Core Exchange and Levers'!$C$23*(K57*N57)+$C$58))</f>
        <v>649</v>
      </c>
      <c r="S57" s="3">
        <f>ROUND((('Core Exchange and Levers'!$C$8*N57*(H57+I57)*'Core Exchange and Levers'!$C$42)+$C$59), 0)</f>
        <v>491</v>
      </c>
      <c r="T57" s="3">
        <f>ROUND((('Core Exchange and Levers'!$C$8*N57*(H57+K57)*'Core Exchange and Levers'!$C$43)+$C$60), 0)</f>
        <v>327</v>
      </c>
      <c r="U57" s="3">
        <f>ROUND((('Core Exchange and Levers'!$C$22*L57*N57)+$C$61), 0)</f>
        <v>779</v>
      </c>
    </row>
    <row r="58" spans="2:21" x14ac:dyDescent="0.25">
      <c r="B58" s="3" t="s">
        <v>39</v>
      </c>
      <c r="C58" s="3">
        <f>'Core Exchange and Levers'!$C$41*1</f>
        <v>1</v>
      </c>
      <c r="E58" s="3"/>
      <c r="F58" s="3">
        <f>('Core Exchange and Levers'!$C$5*('Core Exchange and Levers'!$C$40*(G58-1)^2))</f>
        <v>32400</v>
      </c>
      <c r="G58" s="3">
        <v>19</v>
      </c>
      <c r="H58" s="3">
        <f>(G58*$C$50*'Core Exchange and Levers'!$C$34*'Core Exchange and Levers'!$C$9)</f>
        <v>57</v>
      </c>
      <c r="I58" s="3">
        <f>(G58*$C$51*'Core Exchange and Levers'!$C$35*'Core Exchange and Levers'!$C$9)</f>
        <v>57</v>
      </c>
      <c r="J58" s="3">
        <f>(G58*$C$52*'Core Exchange and Levers'!$C$36*'Core Exchange and Levers'!$C$9)</f>
        <v>114</v>
      </c>
      <c r="K58" s="3">
        <f>(G58*$C$53*'Core Exchange and Levers'!$C$37*'Core Exchange and Levers'!$C$9)</f>
        <v>38</v>
      </c>
      <c r="L58" s="3">
        <f>(G58*$C$54*'Core Exchange and Levers'!$C$38*'Core Exchange and Levers'!$C$9)</f>
        <v>57</v>
      </c>
      <c r="N58" s="3">
        <v>19</v>
      </c>
      <c r="O58" s="3">
        <f>('Core Exchange and Levers'!$C$6*('Core Exchange and Levers'!$C$20*(H58*N58)+$C$55))</f>
        <v>1108</v>
      </c>
      <c r="P58" s="3">
        <f>ROUND((('Core Exchange and Levers'!$C$11*'Core Exchange and Levers'!$C$21*J58*N58)+$C$56), 0)</f>
        <v>1310</v>
      </c>
      <c r="Q58" s="3">
        <f>ROUND(('Core Exchange and Levers'!$C$7*('Core Exchange and Levers'!$C$28*(I58*N58)+$C$57)), 0)</f>
        <v>1093</v>
      </c>
      <c r="R58" s="3">
        <f>('Core Exchange and Levers'!$C$7*('Core Exchange and Levers'!$C$23*(K58*N58)+$C$58))</f>
        <v>723</v>
      </c>
      <c r="S58" s="3">
        <f>ROUND((('Core Exchange and Levers'!$C$8*N58*(H58+I58)*'Core Exchange and Levers'!$C$42)+$C$59), 0)</f>
        <v>547</v>
      </c>
      <c r="T58" s="3">
        <f>ROUND((('Core Exchange and Levers'!$C$8*N58*(H58+K58)*'Core Exchange and Levers'!$C$43)+$C$60), 0)</f>
        <v>364</v>
      </c>
      <c r="U58" s="3">
        <f>ROUND((('Core Exchange and Levers'!$C$22*L58*N58)+$C$61), 0)</f>
        <v>867</v>
      </c>
    </row>
    <row r="59" spans="2:21" x14ac:dyDescent="0.25">
      <c r="B59" s="3" t="s">
        <v>54</v>
      </c>
      <c r="C59" s="3">
        <f>'Core Exchange and Levers'!$C$41*5</f>
        <v>5</v>
      </c>
      <c r="E59" s="3"/>
      <c r="F59" s="3">
        <f>('Core Exchange and Levers'!$C$5*('Core Exchange and Levers'!$C$40*(G59-1)^2))</f>
        <v>36100</v>
      </c>
      <c r="G59" s="3">
        <v>20</v>
      </c>
      <c r="H59" s="3">
        <f>(G59*$C$50*'Core Exchange and Levers'!$C$34*'Core Exchange and Levers'!$C$9)</f>
        <v>60</v>
      </c>
      <c r="I59" s="3">
        <f>(G59*$C$51*'Core Exchange and Levers'!$C$35*'Core Exchange and Levers'!$C$9)</f>
        <v>60</v>
      </c>
      <c r="J59" s="3">
        <f>(G59*$C$52*'Core Exchange and Levers'!$C$36*'Core Exchange and Levers'!$C$9)</f>
        <v>120</v>
      </c>
      <c r="K59" s="3">
        <f>(G59*$C$53*'Core Exchange and Levers'!$C$37*'Core Exchange and Levers'!$C$9)</f>
        <v>40</v>
      </c>
      <c r="L59" s="3">
        <f>(G59*$C$54*'Core Exchange and Levers'!$C$38*'Core Exchange and Levers'!$C$9)</f>
        <v>60</v>
      </c>
      <c r="N59" s="3">
        <v>20</v>
      </c>
      <c r="O59" s="3">
        <f>('Core Exchange and Levers'!$C$6*('Core Exchange and Levers'!$C$20*(H59*N59)+$C$55))</f>
        <v>1225</v>
      </c>
      <c r="P59" s="3">
        <f>ROUND((('Core Exchange and Levers'!$C$11*'Core Exchange and Levers'!$C$21*J59*N59)+$C$56), 0)</f>
        <v>1450</v>
      </c>
      <c r="Q59" s="3">
        <f>ROUND(('Core Exchange and Levers'!$C$7*('Core Exchange and Levers'!$C$28*(I59*N59)+$C$57)), 0)</f>
        <v>1210</v>
      </c>
      <c r="R59" s="3">
        <f>('Core Exchange and Levers'!$C$7*('Core Exchange and Levers'!$C$23*(K59*N59)+$C$58))</f>
        <v>801</v>
      </c>
      <c r="S59" s="3">
        <f>ROUND((('Core Exchange and Levers'!$C$8*N59*(H59+I59)*'Core Exchange and Levers'!$C$42)+$C$59), 0)</f>
        <v>605</v>
      </c>
      <c r="T59" s="3">
        <f>ROUND((('Core Exchange and Levers'!$C$8*N59*(H59+K59)*'Core Exchange and Levers'!$C$43)+$C$60), 0)</f>
        <v>403</v>
      </c>
      <c r="U59" s="3">
        <f>ROUND((('Core Exchange and Levers'!$C$22*L59*N59)+$C$61), 0)</f>
        <v>961</v>
      </c>
    </row>
    <row r="60" spans="2:21" x14ac:dyDescent="0.25">
      <c r="B60" s="3" t="s">
        <v>52</v>
      </c>
      <c r="C60" s="3">
        <f>'Core Exchange and Levers'!$C$41*3</f>
        <v>3</v>
      </c>
    </row>
    <row r="61" spans="2:21" x14ac:dyDescent="0.25">
      <c r="B61" s="3" t="s">
        <v>40</v>
      </c>
      <c r="C61" s="3">
        <f>'Core Exchange and Levers'!$C$41*1</f>
        <v>1</v>
      </c>
    </row>
    <row r="63" spans="2:21" x14ac:dyDescent="0.25">
      <c r="B63" s="5" t="s">
        <v>55</v>
      </c>
      <c r="C63" s="5"/>
      <c r="E63" s="4"/>
      <c r="F63" s="4"/>
      <c r="G63" s="5" t="s">
        <v>17</v>
      </c>
      <c r="H63" s="4"/>
      <c r="I63" s="4"/>
      <c r="J63" s="4"/>
      <c r="K63" s="4"/>
      <c r="L63" s="4"/>
      <c r="N63" s="5" t="s">
        <v>27</v>
      </c>
      <c r="O63" s="4"/>
      <c r="P63" s="4"/>
      <c r="Q63" s="4"/>
      <c r="R63" s="4"/>
      <c r="S63" s="4"/>
      <c r="T63" s="4"/>
      <c r="U63" s="4"/>
    </row>
    <row r="64" spans="2:21" x14ac:dyDescent="0.25">
      <c r="B64" s="3"/>
      <c r="C64" s="3"/>
      <c r="E64" s="3"/>
      <c r="F64" s="3"/>
      <c r="G64" s="3"/>
      <c r="H64" s="3"/>
      <c r="I64" s="3"/>
      <c r="J64" s="3"/>
      <c r="K64" s="3"/>
      <c r="L64" s="3"/>
      <c r="N64" s="3"/>
      <c r="O64" s="3"/>
      <c r="P64" s="3"/>
      <c r="Q64" s="3"/>
      <c r="R64" s="3"/>
      <c r="S64" s="3"/>
      <c r="T64" s="3"/>
      <c r="U64" s="3"/>
    </row>
    <row r="65" spans="2:21" x14ac:dyDescent="0.25">
      <c r="B65" s="3"/>
      <c r="C65" s="3"/>
      <c r="E65" s="3" t="s">
        <v>56</v>
      </c>
      <c r="F65" s="3" t="s">
        <v>7</v>
      </c>
      <c r="G65" s="3" t="s">
        <v>6</v>
      </c>
      <c r="H65" s="3" t="s">
        <v>8</v>
      </c>
      <c r="I65" s="3" t="s">
        <v>11</v>
      </c>
      <c r="J65" s="3" t="s">
        <v>12</v>
      </c>
      <c r="K65" s="3" t="s">
        <v>9</v>
      </c>
      <c r="L65" s="3" t="s">
        <v>10</v>
      </c>
      <c r="N65" s="3" t="s">
        <v>6</v>
      </c>
      <c r="O65" s="3" t="s">
        <v>3</v>
      </c>
      <c r="P65" s="3" t="s">
        <v>46</v>
      </c>
      <c r="Q65" s="3" t="s">
        <v>41</v>
      </c>
      <c r="R65" s="3" t="s">
        <v>42</v>
      </c>
      <c r="S65" s="3" t="s">
        <v>44</v>
      </c>
      <c r="T65" s="3" t="s">
        <v>45</v>
      </c>
      <c r="U65" s="3" t="s">
        <v>5</v>
      </c>
    </row>
    <row r="66" spans="2:21" x14ac:dyDescent="0.25">
      <c r="B66" s="3" t="s">
        <v>31</v>
      </c>
      <c r="C66" s="3">
        <f>'Core Exchange and Levers'!$C$39*1.75</f>
        <v>1.75</v>
      </c>
      <c r="E66" s="3"/>
      <c r="F66" s="3">
        <f>('Core Exchange and Levers'!$C$5*('Core Exchange and Levers'!$C$40*(G66-1)^2))</f>
        <v>10000</v>
      </c>
      <c r="G66" s="3">
        <v>11</v>
      </c>
      <c r="H66" s="3">
        <f>ROUND((G66*$C$66*'Core Exchange and Levers'!$C$34*'Core Exchange and Levers'!$C$9), 0)</f>
        <v>19</v>
      </c>
      <c r="I66" s="3">
        <f>(G66*$C$67*'Core Exchange and Levers'!$C$35*'Core Exchange and Levers'!$C$9)</f>
        <v>11</v>
      </c>
      <c r="J66" s="3">
        <f>ROUND((G66*$C$68*'Core Exchange and Levers'!$C$36*'Core Exchange and Levers'!$C$9), 0)</f>
        <v>46</v>
      </c>
      <c r="K66" s="3">
        <f>(G66*$C$69*'Core Exchange and Levers'!$C$37*'Core Exchange and Levers'!$C$9)</f>
        <v>44</v>
      </c>
      <c r="L66" s="3">
        <f>(G66*$C$70*'Core Exchange and Levers'!$C$38*'Core Exchange and Levers'!$C$9)</f>
        <v>55</v>
      </c>
      <c r="N66" s="3">
        <v>11</v>
      </c>
      <c r="O66" s="3">
        <f>ROUND(('Core Exchange and Levers'!$C$6*('Core Exchange and Levers'!$C$20*(H66*N66)+$C$71)), 0)</f>
        <v>234</v>
      </c>
      <c r="P66" s="3">
        <f>ROUND((('Core Exchange and Levers'!$C$11*'Core Exchange and Levers'!$C$21*J66*N66)+$C$72), 0)</f>
        <v>314</v>
      </c>
      <c r="Q66" s="3">
        <f>('Core Exchange and Levers'!$C$7*('Core Exchange and Levers'!$C$28*(I66*N66)+$C$73))</f>
        <v>122</v>
      </c>
      <c r="R66" s="3">
        <f>('Core Exchange and Levers'!$C$7*('Core Exchange and Levers'!$C$23*(K66*N66)+$C$74))</f>
        <v>494</v>
      </c>
      <c r="S66" s="3">
        <f>ROUND((('Core Exchange and Levers'!$C$8*N66*(H66+I66)*'Core Exchange and Levers'!$C$42)+$C$75), 0)</f>
        <v>86</v>
      </c>
      <c r="T66" s="3">
        <f>ROUND((('Core Exchange and Levers'!$C$8*N66*(H66+K66)*'Core Exchange and Levers'!$C$43)+$C$76), 0)</f>
        <v>141</v>
      </c>
      <c r="U66" s="3">
        <f>ROUND((('Core Exchange and Levers'!$C$22*L66*N66)+$C$77), 0)</f>
        <v>494</v>
      </c>
    </row>
    <row r="67" spans="2:21" x14ac:dyDescent="0.25">
      <c r="B67" s="3" t="s">
        <v>30</v>
      </c>
      <c r="C67" s="3">
        <f>'Core Exchange and Levers'!$C$39*1</f>
        <v>1</v>
      </c>
      <c r="E67" s="3"/>
      <c r="F67" s="3">
        <f>('Core Exchange and Levers'!$C$5*('Core Exchange and Levers'!$C$40*(G67-1)^2))</f>
        <v>12100</v>
      </c>
      <c r="G67" s="3">
        <v>12</v>
      </c>
      <c r="H67" s="3">
        <f>ROUND((G67*$C$66*'Core Exchange and Levers'!$C$34*'Core Exchange and Levers'!$C$9), 0)</f>
        <v>21</v>
      </c>
      <c r="I67" s="3">
        <f>(G67*$C$67*'Core Exchange and Levers'!$C$35*'Core Exchange and Levers'!$C$9)</f>
        <v>12</v>
      </c>
      <c r="J67" s="3">
        <f>ROUND((G67*$C$68*'Core Exchange and Levers'!$C$36*'Core Exchange and Levers'!$C$9), 0)</f>
        <v>50</v>
      </c>
      <c r="K67" s="3">
        <f>(G67*$C$69*'Core Exchange and Levers'!$C$37*'Core Exchange and Levers'!$C$9)</f>
        <v>48</v>
      </c>
      <c r="L67" s="3">
        <f>(G67*$C$70*'Core Exchange and Levers'!$C$38*'Core Exchange and Levers'!$C$9)</f>
        <v>60</v>
      </c>
      <c r="N67" s="3">
        <v>12</v>
      </c>
      <c r="O67" s="3">
        <f>ROUND(('Core Exchange and Levers'!$C$6*('Core Exchange and Levers'!$C$20*(H67*N67)+$C$71)), 0)</f>
        <v>277</v>
      </c>
      <c r="P67" s="3">
        <f>ROUND((('Core Exchange and Levers'!$C$11*'Core Exchange and Levers'!$C$21*J67*N67)+$C$72), 0)</f>
        <v>370</v>
      </c>
      <c r="Q67" s="3">
        <f>('Core Exchange and Levers'!$C$7*('Core Exchange and Levers'!$C$28*(I67*N67)+$C$73))</f>
        <v>145</v>
      </c>
      <c r="R67" s="3">
        <f>('Core Exchange and Levers'!$C$7*('Core Exchange and Levers'!$C$23*(K67*N67)+$C$74))</f>
        <v>586</v>
      </c>
      <c r="S67" s="3">
        <f>ROUND((('Core Exchange and Levers'!$C$8*N67*(H67+I67)*'Core Exchange and Levers'!$C$42)+$C$75), 0)</f>
        <v>102</v>
      </c>
      <c r="T67" s="3">
        <f>ROUND((('Core Exchange and Levers'!$C$8*N67*(H67+K67)*'Core Exchange and Levers'!$C$43)+$C$76), 0)</f>
        <v>168</v>
      </c>
      <c r="U67" s="3">
        <f>ROUND((('Core Exchange and Levers'!$C$22*L67*N67)+$C$77), 0)</f>
        <v>586</v>
      </c>
    </row>
    <row r="68" spans="2:21" x14ac:dyDescent="0.25">
      <c r="B68" s="3" t="s">
        <v>32</v>
      </c>
      <c r="C68" s="3">
        <f>'Core Exchange and Levers'!$C$39*4.2</f>
        <v>4.2</v>
      </c>
      <c r="E68" s="3"/>
      <c r="F68" s="3">
        <f>('Core Exchange and Levers'!$C$5*('Core Exchange and Levers'!$C$40*(G68-1)^2))</f>
        <v>14400</v>
      </c>
      <c r="G68" s="3">
        <v>13</v>
      </c>
      <c r="H68" s="3">
        <f>ROUND((G68*$C$66*'Core Exchange and Levers'!$C$34*'Core Exchange and Levers'!$C$9), 0)</f>
        <v>23</v>
      </c>
      <c r="I68" s="3">
        <f>(G68*$C$67*'Core Exchange and Levers'!$C$35*'Core Exchange and Levers'!$C$9)</f>
        <v>13</v>
      </c>
      <c r="J68" s="3">
        <f>ROUND((G68*$C$68*'Core Exchange and Levers'!$C$36*'Core Exchange and Levers'!$C$9), 0)</f>
        <v>55</v>
      </c>
      <c r="K68" s="3">
        <f>(G68*$C$69*'Core Exchange and Levers'!$C$37*'Core Exchange and Levers'!$C$9)</f>
        <v>52</v>
      </c>
      <c r="L68" s="3">
        <f>(G68*$C$70*'Core Exchange and Levers'!$C$38*'Core Exchange and Levers'!$C$9)</f>
        <v>65</v>
      </c>
      <c r="N68" s="3">
        <v>13</v>
      </c>
      <c r="O68" s="3">
        <f>ROUND(('Core Exchange and Levers'!$C$6*('Core Exchange and Levers'!$C$20*(H68*N68)+$C$71)), 0)</f>
        <v>324</v>
      </c>
      <c r="P68" s="3">
        <f>ROUND((('Core Exchange and Levers'!$C$11*'Core Exchange and Levers'!$C$21*J68*N68)+$C$72), 0)</f>
        <v>439</v>
      </c>
      <c r="Q68" s="3">
        <f>('Core Exchange and Levers'!$C$7*('Core Exchange and Levers'!$C$28*(I68*N68)+$C$73))</f>
        <v>170</v>
      </c>
      <c r="R68" s="3">
        <f>('Core Exchange and Levers'!$C$7*('Core Exchange and Levers'!$C$23*(K68*N68)+$C$74))</f>
        <v>686</v>
      </c>
      <c r="S68" s="3">
        <f>ROUND((('Core Exchange and Levers'!$C$8*N68*(H68+I68)*'Core Exchange and Levers'!$C$42)+$C$75), 0)</f>
        <v>120</v>
      </c>
      <c r="T68" s="3">
        <f>ROUND((('Core Exchange and Levers'!$C$8*N68*(H68+K68)*'Core Exchange and Levers'!$C$43)+$C$76), 0)</f>
        <v>197</v>
      </c>
      <c r="U68" s="3">
        <f>ROUND((('Core Exchange and Levers'!$C$22*L68*N68)+$C$77), 0)</f>
        <v>686</v>
      </c>
    </row>
    <row r="69" spans="2:21" x14ac:dyDescent="0.25">
      <c r="B69" s="3" t="s">
        <v>33</v>
      </c>
      <c r="C69" s="3">
        <f>'Core Exchange and Levers'!$C$39*4</f>
        <v>4</v>
      </c>
      <c r="E69" s="3"/>
      <c r="F69" s="3">
        <f>('Core Exchange and Levers'!$C$5*('Core Exchange and Levers'!$C$40*(G69-1)^2))</f>
        <v>16900</v>
      </c>
      <c r="G69" s="3">
        <v>14</v>
      </c>
      <c r="H69" s="3">
        <f>ROUND((G69*$C$66*'Core Exchange and Levers'!$C$34*'Core Exchange and Levers'!$C$9), 0)</f>
        <v>25</v>
      </c>
      <c r="I69" s="3">
        <f>(G69*$C$67*'Core Exchange and Levers'!$C$35*'Core Exchange and Levers'!$C$9)</f>
        <v>14</v>
      </c>
      <c r="J69" s="3">
        <f>ROUND((G69*$C$68*'Core Exchange and Levers'!$C$36*'Core Exchange and Levers'!$C$9), 0)</f>
        <v>59</v>
      </c>
      <c r="K69" s="3">
        <f>(G69*$C$69*'Core Exchange and Levers'!$C$37*'Core Exchange and Levers'!$C$9)</f>
        <v>56</v>
      </c>
      <c r="L69" s="3">
        <f>(G69*$C$70*'Core Exchange and Levers'!$C$38*'Core Exchange and Levers'!$C$9)</f>
        <v>70</v>
      </c>
      <c r="N69" s="3">
        <v>14</v>
      </c>
      <c r="O69" s="3">
        <f>ROUND(('Core Exchange and Levers'!$C$6*('Core Exchange and Levers'!$C$20*(H69*N69)+$C$71)), 0)</f>
        <v>375</v>
      </c>
      <c r="P69" s="3">
        <f>ROUND((('Core Exchange and Levers'!$C$11*'Core Exchange and Levers'!$C$21*J69*N69)+$C$72), 0)</f>
        <v>506</v>
      </c>
      <c r="Q69" s="3">
        <f>('Core Exchange and Levers'!$C$7*('Core Exchange and Levers'!$C$28*(I69*N69)+$C$73))</f>
        <v>197</v>
      </c>
      <c r="R69" s="3">
        <f>('Core Exchange and Levers'!$C$7*('Core Exchange and Levers'!$C$23*(K69*N69)+$C$74))</f>
        <v>794</v>
      </c>
      <c r="S69" s="3">
        <f>ROUND((('Core Exchange and Levers'!$C$8*N69*(H69+I69)*'Core Exchange and Levers'!$C$42)+$C$75), 0)</f>
        <v>140</v>
      </c>
      <c r="T69" s="3">
        <f>ROUND((('Core Exchange and Levers'!$C$8*N69*(H69+K69)*'Core Exchange and Levers'!$C$43)+$C$76), 0)</f>
        <v>229</v>
      </c>
      <c r="U69" s="3">
        <f>ROUND((('Core Exchange and Levers'!$C$22*L69*N69)+$C$77), 0)</f>
        <v>794</v>
      </c>
    </row>
    <row r="70" spans="2:21" x14ac:dyDescent="0.25">
      <c r="B70" s="3" t="s">
        <v>34</v>
      </c>
      <c r="C70" s="3">
        <v>5</v>
      </c>
      <c r="E70" s="3"/>
      <c r="F70" s="3">
        <f>('Core Exchange and Levers'!$C$5*('Core Exchange and Levers'!$C$40*(G70-1)^2))</f>
        <v>19600</v>
      </c>
      <c r="G70" s="3">
        <v>15</v>
      </c>
      <c r="H70" s="3">
        <f>ROUND((G70*$C$66*'Core Exchange and Levers'!$C$34*'Core Exchange and Levers'!$C$9), 0)</f>
        <v>26</v>
      </c>
      <c r="I70" s="3">
        <f>(G70*$C$67*'Core Exchange and Levers'!$C$35*'Core Exchange and Levers'!$C$9)</f>
        <v>15</v>
      </c>
      <c r="J70" s="3">
        <f>ROUND((G70*$C$68*'Core Exchange and Levers'!$C$36*'Core Exchange and Levers'!$C$9), 0)</f>
        <v>63</v>
      </c>
      <c r="K70" s="3">
        <f>(G70*$C$69*'Core Exchange and Levers'!$C$37*'Core Exchange and Levers'!$C$9)</f>
        <v>60</v>
      </c>
      <c r="L70" s="3">
        <f>(G70*$C$70*'Core Exchange and Levers'!$C$38*'Core Exchange and Levers'!$C$9)</f>
        <v>75</v>
      </c>
      <c r="N70" s="3">
        <v>15</v>
      </c>
      <c r="O70" s="3">
        <f>ROUND(('Core Exchange and Levers'!$C$6*('Core Exchange and Levers'!$C$20*(H70*N70)+$C$71)), 0)</f>
        <v>415</v>
      </c>
      <c r="P70" s="3">
        <f>ROUND((('Core Exchange and Levers'!$C$11*'Core Exchange and Levers'!$C$21*J70*N70)+$C$72), 0)</f>
        <v>577</v>
      </c>
      <c r="Q70" s="3">
        <f>('Core Exchange and Levers'!$C$7*('Core Exchange and Levers'!$C$28*(I70*N70)+$C$73))</f>
        <v>226</v>
      </c>
      <c r="R70" s="3">
        <f>('Core Exchange and Levers'!$C$7*('Core Exchange and Levers'!$C$23*(K70*N70)+$C$74))</f>
        <v>910</v>
      </c>
      <c r="S70" s="3">
        <f>ROUND((('Core Exchange and Levers'!$C$8*N70*(H70+I70)*'Core Exchange and Levers'!$C$42)+$C$75), 0)</f>
        <v>157</v>
      </c>
      <c r="T70" s="3">
        <f>ROUND((('Core Exchange and Levers'!$C$8*N70*(H70+K70)*'Core Exchange and Levers'!$C$43)+$C$76), 0)</f>
        <v>260</v>
      </c>
      <c r="U70" s="3">
        <f>ROUND((('Core Exchange and Levers'!$C$22*L70*N70)+$C$77), 0)</f>
        <v>910</v>
      </c>
    </row>
    <row r="71" spans="2:21" x14ac:dyDescent="0.25">
      <c r="B71" s="3" t="s">
        <v>35</v>
      </c>
      <c r="C71" s="3">
        <f>'Core Exchange and Levers'!$C$41*25</f>
        <v>25</v>
      </c>
      <c r="E71" s="3"/>
      <c r="F71" s="3">
        <f>('Core Exchange and Levers'!$C$5*('Core Exchange and Levers'!$C$40*(G71-1)^2))</f>
        <v>22500</v>
      </c>
      <c r="G71" s="3">
        <v>16</v>
      </c>
      <c r="H71" s="3">
        <f>ROUND((G71*$C$66*'Core Exchange and Levers'!$C$34*'Core Exchange and Levers'!$C$9), 0)</f>
        <v>28</v>
      </c>
      <c r="I71" s="3">
        <f>(G71*$C$67*'Core Exchange and Levers'!$C$35*'Core Exchange and Levers'!$C$9)</f>
        <v>16</v>
      </c>
      <c r="J71" s="3">
        <f>ROUND((G71*$C$68*'Core Exchange and Levers'!$C$36*'Core Exchange and Levers'!$C$9), 0)</f>
        <v>67</v>
      </c>
      <c r="K71" s="3">
        <f>(G71*$C$69*'Core Exchange and Levers'!$C$37*'Core Exchange and Levers'!$C$9)</f>
        <v>64</v>
      </c>
      <c r="L71" s="3">
        <f>(G71*$C$70*'Core Exchange and Levers'!$C$38*'Core Exchange and Levers'!$C$9)</f>
        <v>80</v>
      </c>
      <c r="N71" s="3">
        <v>16</v>
      </c>
      <c r="O71" s="3">
        <f>ROUND(('Core Exchange and Levers'!$C$6*('Core Exchange and Levers'!$C$20*(H71*N71)+$C$71)), 0)</f>
        <v>473</v>
      </c>
      <c r="P71" s="3">
        <f>ROUND((('Core Exchange and Levers'!$C$11*'Core Exchange and Levers'!$C$21*J71*N71)+$C$72), 0)</f>
        <v>653</v>
      </c>
      <c r="Q71" s="3">
        <f>('Core Exchange and Levers'!$C$7*('Core Exchange and Levers'!$C$28*(I71*N71)+$C$73))</f>
        <v>257</v>
      </c>
      <c r="R71" s="3">
        <f>('Core Exchange and Levers'!$C$7*('Core Exchange and Levers'!$C$23*(K71*N71)+$C$74))</f>
        <v>1034</v>
      </c>
      <c r="S71" s="3">
        <f>ROUND((('Core Exchange and Levers'!$C$8*N71*(H71+I71)*'Core Exchange and Levers'!$C$42)+$C$75), 0)</f>
        <v>179</v>
      </c>
      <c r="T71" s="3">
        <f>ROUND((('Core Exchange and Levers'!$C$8*N71*(H71+K71)*'Core Exchange and Levers'!$C$43)+$C$76), 0)</f>
        <v>296</v>
      </c>
      <c r="U71" s="3">
        <f>ROUND((('Core Exchange and Levers'!$C$22*L71*N71)+$C$77), 0)</f>
        <v>1034</v>
      </c>
    </row>
    <row r="72" spans="2:21" x14ac:dyDescent="0.25">
      <c r="B72" s="3" t="s">
        <v>47</v>
      </c>
      <c r="C72" s="3">
        <f>'Core Exchange and Levers'!$C$41*10</f>
        <v>10</v>
      </c>
      <c r="E72" s="3"/>
      <c r="F72" s="3">
        <f>('Core Exchange and Levers'!$C$5*('Core Exchange and Levers'!$C$40*(G72-1)^2))</f>
        <v>25600</v>
      </c>
      <c r="G72" s="3">
        <v>17</v>
      </c>
      <c r="H72" s="3">
        <f>ROUND((G72*$C$66*'Core Exchange and Levers'!$C$34*'Core Exchange and Levers'!$C$9), 0)</f>
        <v>30</v>
      </c>
      <c r="I72" s="3">
        <f>(G72*$C$67*'Core Exchange and Levers'!$C$35*'Core Exchange and Levers'!$C$9)</f>
        <v>17</v>
      </c>
      <c r="J72" s="3">
        <f>ROUND((G72*$C$68*'Core Exchange and Levers'!$C$36*'Core Exchange and Levers'!$C$9), 0)</f>
        <v>71</v>
      </c>
      <c r="K72" s="3">
        <f>(G72*$C$69*'Core Exchange and Levers'!$C$37*'Core Exchange and Levers'!$C$9)</f>
        <v>68</v>
      </c>
      <c r="L72" s="3">
        <f>(G72*$C$70*'Core Exchange and Levers'!$C$38*'Core Exchange and Levers'!$C$9)</f>
        <v>85</v>
      </c>
      <c r="N72" s="3">
        <v>17</v>
      </c>
      <c r="O72" s="3">
        <f>ROUND(('Core Exchange and Levers'!$C$6*('Core Exchange and Levers'!$C$20*(H72*N72)+$C$71)), 0)</f>
        <v>535</v>
      </c>
      <c r="P72" s="3">
        <f>ROUND((('Core Exchange and Levers'!$C$11*'Core Exchange and Levers'!$C$21*J72*N72)+$C$72), 0)</f>
        <v>734</v>
      </c>
      <c r="Q72" s="3">
        <f>('Core Exchange and Levers'!$C$7*('Core Exchange and Levers'!$C$28*(I72*N72)+$C$73))</f>
        <v>290</v>
      </c>
      <c r="R72" s="3">
        <f>('Core Exchange and Levers'!$C$7*('Core Exchange and Levers'!$C$23*(K72*N72)+$C$74))</f>
        <v>1166</v>
      </c>
      <c r="S72" s="3">
        <f>ROUND((('Core Exchange and Levers'!$C$8*N72*(H72+I72)*'Core Exchange and Levers'!$C$42)+$C$75), 0)</f>
        <v>203</v>
      </c>
      <c r="T72" s="3">
        <f>ROUND((('Core Exchange and Levers'!$C$8*N72*(H72+K72)*'Core Exchange and Levers'!$C$43)+$C$76), 0)</f>
        <v>335</v>
      </c>
      <c r="U72" s="3">
        <f>ROUND((('Core Exchange and Levers'!$C$22*L72*N72)+$C$77), 0)</f>
        <v>1166</v>
      </c>
    </row>
    <row r="73" spans="2:21" x14ac:dyDescent="0.25">
      <c r="B73" s="3" t="s">
        <v>38</v>
      </c>
      <c r="C73" s="3">
        <f>'Core Exchange and Levers'!$C$41*1</f>
        <v>1</v>
      </c>
      <c r="E73" s="3"/>
      <c r="F73" s="3">
        <f>('Core Exchange and Levers'!$C$5*('Core Exchange and Levers'!$C$40*(G73-1)^2))</f>
        <v>28900</v>
      </c>
      <c r="G73" s="3">
        <v>18</v>
      </c>
      <c r="H73" s="3">
        <f>ROUND((G73*$C$66*'Core Exchange and Levers'!$C$34*'Core Exchange and Levers'!$C$9), 0)</f>
        <v>32</v>
      </c>
      <c r="I73" s="3">
        <f>(G73*$C$67*'Core Exchange and Levers'!$C$35*'Core Exchange and Levers'!$C$9)</f>
        <v>18</v>
      </c>
      <c r="J73" s="3">
        <f>ROUND((G73*$C$68*'Core Exchange and Levers'!$C$36*'Core Exchange and Levers'!$C$9), 0)</f>
        <v>76</v>
      </c>
      <c r="K73" s="3">
        <f>(G73*$C$69*'Core Exchange and Levers'!$C$37*'Core Exchange and Levers'!$C$9)</f>
        <v>72</v>
      </c>
      <c r="L73" s="3">
        <f>(G73*$C$70*'Core Exchange and Levers'!$C$38*'Core Exchange and Levers'!$C$9)</f>
        <v>90</v>
      </c>
      <c r="N73" s="3">
        <v>18</v>
      </c>
      <c r="O73" s="3">
        <f>ROUND(('Core Exchange and Levers'!$C$6*('Core Exchange and Levers'!$C$20*(H73*N73)+$C$71)), 0)</f>
        <v>601</v>
      </c>
      <c r="P73" s="3">
        <f>ROUND((('Core Exchange and Levers'!$C$11*'Core Exchange and Levers'!$C$21*J73*N73)+$C$72), 0)</f>
        <v>831</v>
      </c>
      <c r="Q73" s="3">
        <f>('Core Exchange and Levers'!$C$7*('Core Exchange and Levers'!$C$28*(I73*N73)+$C$73))</f>
        <v>325</v>
      </c>
      <c r="R73" s="3">
        <f>('Core Exchange and Levers'!$C$7*('Core Exchange and Levers'!$C$23*(K73*N73)+$C$74))</f>
        <v>1306</v>
      </c>
      <c r="S73" s="3">
        <f>ROUND((('Core Exchange and Levers'!$C$8*N73*(H73+I73)*'Core Exchange and Levers'!$C$42)+$C$75), 0)</f>
        <v>228</v>
      </c>
      <c r="T73" s="3">
        <f>ROUND((('Core Exchange and Levers'!$C$8*N73*(H73+K73)*'Core Exchange and Levers'!$C$43)+$C$76), 0)</f>
        <v>376</v>
      </c>
      <c r="U73" s="3">
        <f>ROUND((('Core Exchange and Levers'!$C$22*L73*N73)+$C$77), 0)</f>
        <v>1306</v>
      </c>
    </row>
    <row r="74" spans="2:21" x14ac:dyDescent="0.25">
      <c r="B74" s="3" t="s">
        <v>39</v>
      </c>
      <c r="C74" s="3">
        <f>'Core Exchange and Levers'!$C$41*10</f>
        <v>10</v>
      </c>
      <c r="E74" s="3"/>
      <c r="F74" s="3">
        <f>('Core Exchange and Levers'!$C$5*('Core Exchange and Levers'!$C$40*(G74-1)^2))</f>
        <v>32400</v>
      </c>
      <c r="G74" s="3">
        <v>19</v>
      </c>
      <c r="H74" s="3">
        <f>ROUND((G74*$C$66*'Core Exchange and Levers'!$C$34*'Core Exchange and Levers'!$C$9), 0)</f>
        <v>33</v>
      </c>
      <c r="I74" s="3">
        <f>(G74*$C$67*'Core Exchange and Levers'!$C$35*'Core Exchange and Levers'!$C$9)</f>
        <v>19</v>
      </c>
      <c r="J74" s="3">
        <f>ROUND((G74*$C$68*'Core Exchange and Levers'!$C$36*'Core Exchange and Levers'!$C$9), 0)</f>
        <v>80</v>
      </c>
      <c r="K74" s="3">
        <f>(G74*$C$69*'Core Exchange and Levers'!$C$37*'Core Exchange and Levers'!$C$9)</f>
        <v>76</v>
      </c>
      <c r="L74" s="3">
        <f>(G74*$C$70*'Core Exchange and Levers'!$C$38*'Core Exchange and Levers'!$C$9)</f>
        <v>95</v>
      </c>
      <c r="N74" s="3">
        <v>19</v>
      </c>
      <c r="O74" s="3">
        <f>ROUND(('Core Exchange and Levers'!$C$6*('Core Exchange and Levers'!$C$20*(H74*N74)+$C$71)), 0)</f>
        <v>652</v>
      </c>
      <c r="P74" s="3">
        <f>ROUND((('Core Exchange and Levers'!$C$11*'Core Exchange and Levers'!$C$21*J74*N74)+$C$72), 0)</f>
        <v>922</v>
      </c>
      <c r="Q74" s="3">
        <f>('Core Exchange and Levers'!$C$7*('Core Exchange and Levers'!$C$28*(I74*N74)+$C$73))</f>
        <v>362</v>
      </c>
      <c r="R74" s="3">
        <f>('Core Exchange and Levers'!$C$7*('Core Exchange and Levers'!$C$23*(K74*N74)+$C$74))</f>
        <v>1454</v>
      </c>
      <c r="S74" s="3">
        <f>ROUND((('Core Exchange and Levers'!$C$8*N74*(H74+I74)*'Core Exchange and Levers'!$C$42)+$C$75), 0)</f>
        <v>250</v>
      </c>
      <c r="T74" s="3">
        <f>ROUND((('Core Exchange and Levers'!$C$8*N74*(H74+K74)*'Core Exchange and Levers'!$C$43)+$C$76), 0)</f>
        <v>416</v>
      </c>
      <c r="U74" s="3">
        <f>ROUND((('Core Exchange and Levers'!$C$22*L74*N74)+$C$77), 0)</f>
        <v>1454</v>
      </c>
    </row>
    <row r="75" spans="2:21" x14ac:dyDescent="0.25">
      <c r="B75" s="3" t="s">
        <v>54</v>
      </c>
      <c r="C75" s="3">
        <f>'Core Exchange and Levers'!$C$41*3</f>
        <v>3</v>
      </c>
      <c r="E75" s="3"/>
      <c r="F75" s="3">
        <f>('Core Exchange and Levers'!$C$5*('Core Exchange and Levers'!$C$40*(G75-1)^2))</f>
        <v>36100</v>
      </c>
      <c r="G75" s="3">
        <v>20</v>
      </c>
      <c r="H75" s="3">
        <f>ROUND((G75*$C$66*'Core Exchange and Levers'!$C$34*'Core Exchange and Levers'!$C$9), 0)</f>
        <v>35</v>
      </c>
      <c r="I75" s="3">
        <f>(G75*$C$67*'Core Exchange and Levers'!$C$35*'Core Exchange and Levers'!$C$9)</f>
        <v>20</v>
      </c>
      <c r="J75" s="3">
        <f>ROUND((G75*$C$68*'Core Exchange and Levers'!$C$36*'Core Exchange and Levers'!$C$9), 0)</f>
        <v>84</v>
      </c>
      <c r="K75" s="3">
        <f>(G75*$C$69*'Core Exchange and Levers'!$C$37*'Core Exchange and Levers'!$C$9)</f>
        <v>80</v>
      </c>
      <c r="L75" s="3">
        <f>(G75*$C$70*'Core Exchange and Levers'!$C$38*'Core Exchange and Levers'!$C$9)</f>
        <v>100</v>
      </c>
      <c r="N75" s="3">
        <v>20</v>
      </c>
      <c r="O75" s="3">
        <f>ROUND(('Core Exchange and Levers'!$C$6*('Core Exchange and Levers'!$C$20*(H75*N75)+$C$71)), 0)</f>
        <v>725</v>
      </c>
      <c r="P75" s="3">
        <f>ROUND((('Core Exchange and Levers'!$C$11*'Core Exchange and Levers'!$C$21*J75*N75)+$C$72), 0)</f>
        <v>1018</v>
      </c>
      <c r="Q75" s="3">
        <f>('Core Exchange and Levers'!$C$7*('Core Exchange and Levers'!$C$28*(I75*N75)+$C$73))</f>
        <v>401</v>
      </c>
      <c r="R75" s="3">
        <f>('Core Exchange and Levers'!$C$7*('Core Exchange and Levers'!$C$23*(K75*N75)+$C$74))</f>
        <v>1610</v>
      </c>
      <c r="S75" s="3">
        <f>ROUND((('Core Exchange and Levers'!$C$8*N75*(H75+I75)*'Core Exchange and Levers'!$C$42)+$C$75), 0)</f>
        <v>278</v>
      </c>
      <c r="T75" s="3">
        <f>ROUND((('Core Exchange and Levers'!$C$8*N75*(H75+K75)*'Core Exchange and Levers'!$C$43)+$C$76), 0)</f>
        <v>462</v>
      </c>
      <c r="U75" s="3">
        <f>ROUND((('Core Exchange and Levers'!$C$22*L75*N75)+$C$77), 0)</f>
        <v>1610</v>
      </c>
    </row>
    <row r="76" spans="2:21" x14ac:dyDescent="0.25">
      <c r="B76" s="3" t="s">
        <v>52</v>
      </c>
      <c r="C76" s="3">
        <f>'Core Exchange and Levers'!$C$41*2</f>
        <v>2</v>
      </c>
    </row>
    <row r="77" spans="2:21" x14ac:dyDescent="0.25">
      <c r="B77" s="3" t="s">
        <v>40</v>
      </c>
      <c r="C77" s="3">
        <v>10</v>
      </c>
    </row>
    <row r="79" spans="2:21" x14ac:dyDescent="0.25">
      <c r="B79" s="5" t="s">
        <v>57</v>
      </c>
      <c r="C79" s="5"/>
      <c r="E79" s="4"/>
      <c r="F79" s="4"/>
      <c r="G79" s="5" t="s">
        <v>17</v>
      </c>
      <c r="H79" s="4"/>
      <c r="I79" s="4"/>
      <c r="J79" s="4"/>
      <c r="K79" s="4"/>
      <c r="L79" s="4"/>
      <c r="N79" s="5" t="s">
        <v>27</v>
      </c>
      <c r="O79" s="4"/>
      <c r="P79" s="4"/>
      <c r="Q79" s="4"/>
      <c r="R79" s="4"/>
      <c r="S79" s="4"/>
      <c r="T79" s="4"/>
      <c r="U79" s="4"/>
    </row>
    <row r="80" spans="2:21" x14ac:dyDescent="0.25">
      <c r="B80" s="3"/>
      <c r="C80" s="3"/>
      <c r="E80" s="3"/>
      <c r="F80" s="3"/>
      <c r="G80" s="3"/>
      <c r="H80" s="3"/>
      <c r="I80" s="3"/>
      <c r="J80" s="3"/>
      <c r="K80" s="3"/>
      <c r="L80" s="3"/>
      <c r="N80" s="3"/>
      <c r="O80" s="3"/>
      <c r="P80" s="3"/>
      <c r="Q80" s="3"/>
      <c r="R80" s="3"/>
      <c r="S80" s="3"/>
      <c r="T80" s="3"/>
      <c r="U80" s="3"/>
    </row>
    <row r="81" spans="2:21" x14ac:dyDescent="0.25">
      <c r="B81" s="3"/>
      <c r="C81" s="3"/>
      <c r="E81" s="3" t="s">
        <v>58</v>
      </c>
      <c r="F81" s="3" t="s">
        <v>7</v>
      </c>
      <c r="G81" s="3" t="s">
        <v>6</v>
      </c>
      <c r="H81" s="3" t="s">
        <v>8</v>
      </c>
      <c r="I81" s="3" t="s">
        <v>11</v>
      </c>
      <c r="J81" s="3" t="s">
        <v>12</v>
      </c>
      <c r="K81" s="3" t="s">
        <v>9</v>
      </c>
      <c r="L81" s="3" t="s">
        <v>10</v>
      </c>
      <c r="N81" s="3" t="s">
        <v>6</v>
      </c>
      <c r="O81" s="3" t="s">
        <v>3</v>
      </c>
      <c r="P81" s="3" t="s">
        <v>46</v>
      </c>
      <c r="Q81" s="3" t="s">
        <v>41</v>
      </c>
      <c r="R81" s="3" t="s">
        <v>42</v>
      </c>
      <c r="S81" s="3" t="s">
        <v>44</v>
      </c>
      <c r="T81" s="3" t="s">
        <v>45</v>
      </c>
      <c r="U81" s="3" t="s">
        <v>5</v>
      </c>
    </row>
    <row r="82" spans="2:21" x14ac:dyDescent="0.25">
      <c r="B82" s="3" t="s">
        <v>31</v>
      </c>
      <c r="C82" s="3">
        <f>'Core Exchange and Levers'!$C$39*3</f>
        <v>3</v>
      </c>
      <c r="E82" s="3"/>
      <c r="F82" s="3">
        <f>('Core Exchange and Levers'!$C$5*('Core Exchange and Levers'!$C$40*(G82-1)^2))</f>
        <v>40000</v>
      </c>
      <c r="G82" s="3">
        <v>21</v>
      </c>
      <c r="H82" s="3">
        <f>(G82*$C$82*'Core Exchange and Levers'!$C$34*'Core Exchange and Levers'!$C$9)</f>
        <v>63</v>
      </c>
      <c r="I82" s="3">
        <f>(G82*$C$83*'Core Exchange and Levers'!$C$35*'Core Exchange and Levers'!$C$9)</f>
        <v>84</v>
      </c>
      <c r="J82" s="3">
        <f>(G82*$C$84*'Core Exchange and Levers'!$C$36*'Core Exchange and Levers'!$C$9)</f>
        <v>126</v>
      </c>
      <c r="K82" s="3">
        <f>(G82*$C$85*'Core Exchange and Levers'!$C$37*'Core Exchange and Levers'!$C$9)</f>
        <v>42</v>
      </c>
      <c r="L82" s="3">
        <f>(G82*$C$86*'Core Exchange and Levers'!$C$38*'Core Exchange and Levers'!$C$9)</f>
        <v>63</v>
      </c>
      <c r="N82" s="3">
        <v>21</v>
      </c>
      <c r="O82" s="3">
        <f>('Core Exchange and Levers'!$C$6*('Core Exchange and Levers'!$C$20*(H82*N82)+$C$87))</f>
        <v>1348</v>
      </c>
      <c r="P82" s="3">
        <f>ROUND((('Core Exchange and Levers'!$C$11*'Core Exchange and Levers'!$C$21*J82*N82)+$C$88), 0)</f>
        <v>1598</v>
      </c>
      <c r="Q82" s="3">
        <f>('Core Exchange and Levers'!$C$7*('Core Exchange and Levers'!$C$28*(I82*N82)+$C$89))</f>
        <v>1774</v>
      </c>
      <c r="R82" s="3">
        <f>('Core Exchange and Levers'!$C$7*('Core Exchange and Levers'!$C$23*(K82*N82)+$C$90))</f>
        <v>883</v>
      </c>
      <c r="S82" s="3">
        <f>ROUND((('Core Exchange and Levers'!$C$8*N82*(H82+I82)*'Core Exchange and Levers'!$C$42)+$C$91), 0)</f>
        <v>777</v>
      </c>
      <c r="T82" s="3">
        <f>ROUND((('Core Exchange and Levers'!$C$8*N82*(H82+K82)*'Core Exchange and Levers'!$C$43)+$C$92), 0)</f>
        <v>444</v>
      </c>
      <c r="U82" s="3">
        <f>ROUND((('Core Exchange and Levers'!$C$22*L82*N82)+$C$93), 0)</f>
        <v>1059</v>
      </c>
    </row>
    <row r="83" spans="2:21" x14ac:dyDescent="0.25">
      <c r="B83" s="3" t="s">
        <v>30</v>
      </c>
      <c r="C83" s="3">
        <v>4</v>
      </c>
      <c r="E83" s="3"/>
      <c r="F83" s="3">
        <f>('Core Exchange and Levers'!$C$5*('Core Exchange and Levers'!$C$40*(G83-1)^2))</f>
        <v>44100</v>
      </c>
      <c r="G83" s="3">
        <v>22</v>
      </c>
      <c r="H83" s="3">
        <f>(G83*$C$82*'Core Exchange and Levers'!$C$34*'Core Exchange and Levers'!$C$9)</f>
        <v>66</v>
      </c>
      <c r="I83" s="3">
        <f>(G83*$C$83*'Core Exchange and Levers'!$C$35*'Core Exchange and Levers'!$C$9)</f>
        <v>88</v>
      </c>
      <c r="J83" s="3">
        <f>(G83*$C$84*'Core Exchange and Levers'!$C$36*'Core Exchange and Levers'!$C$9)</f>
        <v>132</v>
      </c>
      <c r="K83" s="3">
        <f>(G83*$C$85*'Core Exchange and Levers'!$C$37*'Core Exchange and Levers'!$C$9)</f>
        <v>44</v>
      </c>
      <c r="L83" s="3">
        <f>(G83*$C$86*'Core Exchange and Levers'!$C$38*'Core Exchange and Levers'!$C$9)</f>
        <v>66</v>
      </c>
      <c r="N83" s="3">
        <v>22</v>
      </c>
      <c r="O83" s="3">
        <f>('Core Exchange and Levers'!$C$6*('Core Exchange and Levers'!$C$20*(H83*N83)+$C$87))</f>
        <v>1477</v>
      </c>
      <c r="P83" s="3">
        <f>ROUND((('Core Exchange and Levers'!$C$11*'Core Exchange and Levers'!$C$21*J83*N83)+$C$88), 0)</f>
        <v>1752</v>
      </c>
      <c r="Q83" s="3">
        <f>('Core Exchange and Levers'!$C$7*('Core Exchange and Levers'!$C$28*(I83*N83)+$C$89))</f>
        <v>1946</v>
      </c>
      <c r="R83" s="3">
        <f>('Core Exchange and Levers'!$C$7*('Core Exchange and Levers'!$C$23*(K83*N83)+$C$90))</f>
        <v>969</v>
      </c>
      <c r="S83" s="3">
        <f>ROUND((('Core Exchange and Levers'!$C$8*N83*(H83+I83)*'Core Exchange and Levers'!$C$42)+$C$91), 0)</f>
        <v>852</v>
      </c>
      <c r="T83" s="3">
        <f>ROUND((('Core Exchange and Levers'!$C$8*N83*(H83+K83)*'Core Exchange and Levers'!$C$43)+$C$92), 0)</f>
        <v>487</v>
      </c>
      <c r="U83" s="3">
        <f>ROUND((('Core Exchange and Levers'!$C$22*L83*N83)+$C$93), 0)</f>
        <v>1163</v>
      </c>
    </row>
    <row r="84" spans="2:21" x14ac:dyDescent="0.25">
      <c r="B84" s="3" t="s">
        <v>32</v>
      </c>
      <c r="C84" s="3">
        <v>6</v>
      </c>
      <c r="E84" s="3"/>
      <c r="F84" s="3">
        <f>('Core Exchange and Levers'!$C$5*('Core Exchange and Levers'!$C$40*(G84-1)^2))</f>
        <v>48400</v>
      </c>
      <c r="G84" s="3">
        <v>23</v>
      </c>
      <c r="H84" s="3">
        <f>(G84*$C$82*'Core Exchange and Levers'!$C$34*'Core Exchange and Levers'!$C$9)</f>
        <v>69</v>
      </c>
      <c r="I84" s="3">
        <f>(G84*$C$83*'Core Exchange and Levers'!$C$35*'Core Exchange and Levers'!$C$9)</f>
        <v>92</v>
      </c>
      <c r="J84" s="3">
        <f>(G84*$C$84*'Core Exchange and Levers'!$C$36*'Core Exchange and Levers'!$C$9)</f>
        <v>138</v>
      </c>
      <c r="K84" s="3">
        <f>(G84*$C$85*'Core Exchange and Levers'!$C$37*'Core Exchange and Levers'!$C$9)</f>
        <v>46</v>
      </c>
      <c r="L84" s="3">
        <f>(G84*$C$86*'Core Exchange and Levers'!$C$38*'Core Exchange and Levers'!$C$9)</f>
        <v>69</v>
      </c>
      <c r="N84" s="3">
        <v>23</v>
      </c>
      <c r="O84" s="3">
        <f>('Core Exchange and Levers'!$C$6*('Core Exchange and Levers'!$C$20*(H84*N84)+$C$87))</f>
        <v>1612</v>
      </c>
      <c r="P84" s="3">
        <f>ROUND((('Core Exchange and Levers'!$C$11*'Core Exchange and Levers'!$C$21*J84*N84)+$C$88), 0)</f>
        <v>1914</v>
      </c>
      <c r="Q84" s="3">
        <f>('Core Exchange and Levers'!$C$7*('Core Exchange and Levers'!$C$28*(I84*N84)+$C$89))</f>
        <v>2126</v>
      </c>
      <c r="R84" s="3">
        <f>('Core Exchange and Levers'!$C$7*('Core Exchange and Levers'!$C$23*(K84*N84)+$C$90))</f>
        <v>1059</v>
      </c>
      <c r="S84" s="3">
        <f>ROUND((('Core Exchange and Levers'!$C$8*N84*(H84+I84)*'Core Exchange and Levers'!$C$42)+$C$91), 0)</f>
        <v>931</v>
      </c>
      <c r="T84" s="3">
        <f>ROUND((('Core Exchange and Levers'!$C$8*N84*(H84+K84)*'Core Exchange and Levers'!$C$43)+$C$92), 0)</f>
        <v>532</v>
      </c>
      <c r="U84" s="3">
        <f>ROUND((('Core Exchange and Levers'!$C$22*L84*N84)+$C$93), 0)</f>
        <v>1271</v>
      </c>
    </row>
    <row r="85" spans="2:21" x14ac:dyDescent="0.25">
      <c r="B85" s="3" t="s">
        <v>33</v>
      </c>
      <c r="C85" s="3">
        <f>'Core Exchange and Levers'!$C$39*2</f>
        <v>2</v>
      </c>
      <c r="E85" s="3"/>
      <c r="F85" s="3">
        <f>('Core Exchange and Levers'!$C$5*('Core Exchange and Levers'!$C$40*(G85-1)^2))</f>
        <v>52900</v>
      </c>
      <c r="G85" s="3">
        <v>24</v>
      </c>
      <c r="H85" s="3">
        <f>(G85*$C$82*'Core Exchange and Levers'!$C$34*'Core Exchange and Levers'!$C$9)</f>
        <v>72</v>
      </c>
      <c r="I85" s="3">
        <f>(G85*$C$83*'Core Exchange and Levers'!$C$35*'Core Exchange and Levers'!$C$9)</f>
        <v>96</v>
      </c>
      <c r="J85" s="3">
        <f>(G85*$C$84*'Core Exchange and Levers'!$C$36*'Core Exchange and Levers'!$C$9)</f>
        <v>144</v>
      </c>
      <c r="K85" s="3">
        <f>(G85*$C$85*'Core Exchange and Levers'!$C$37*'Core Exchange and Levers'!$C$9)</f>
        <v>48</v>
      </c>
      <c r="L85" s="3">
        <f>(G85*$C$86*'Core Exchange and Levers'!$C$38*'Core Exchange and Levers'!$C$9)</f>
        <v>72</v>
      </c>
      <c r="N85" s="3">
        <v>24</v>
      </c>
      <c r="O85" s="3">
        <f>('Core Exchange and Levers'!$C$6*('Core Exchange and Levers'!$C$20*(H85*N85)+$C$87))</f>
        <v>1753</v>
      </c>
      <c r="P85" s="3">
        <f>ROUND((('Core Exchange and Levers'!$C$11*'Core Exchange and Levers'!$C$21*J85*N85)+$C$88), 0)</f>
        <v>2084</v>
      </c>
      <c r="Q85" s="3">
        <f>('Core Exchange and Levers'!$C$7*('Core Exchange and Levers'!$C$28*(I85*N85)+$C$89))</f>
        <v>2314</v>
      </c>
      <c r="R85" s="3">
        <f>('Core Exchange and Levers'!$C$7*('Core Exchange and Levers'!$C$23*(K85*N85)+$C$90))</f>
        <v>1153</v>
      </c>
      <c r="S85" s="3">
        <f>ROUND((('Core Exchange and Levers'!$C$8*N85*(H85+I85)*'Core Exchange and Levers'!$C$42)+$C$91), 0)</f>
        <v>1013</v>
      </c>
      <c r="T85" s="3">
        <f>ROUND((('Core Exchange and Levers'!$C$8*N85*(H85+K85)*'Core Exchange and Levers'!$C$43)+$C$92), 0)</f>
        <v>579</v>
      </c>
      <c r="U85" s="3">
        <f>ROUND((('Core Exchange and Levers'!$C$22*L85*N85)+$C$93), 0)</f>
        <v>1383</v>
      </c>
    </row>
    <row r="86" spans="2:21" x14ac:dyDescent="0.25">
      <c r="B86" s="3" t="s">
        <v>34</v>
      </c>
      <c r="C86" s="3">
        <f>'Core Exchange and Levers'!$C$39*3</f>
        <v>3</v>
      </c>
      <c r="E86" s="3"/>
      <c r="F86" s="3">
        <f>('Core Exchange and Levers'!$C$5*('Core Exchange and Levers'!$C$40*(G86-1)^2))</f>
        <v>57600</v>
      </c>
      <c r="G86" s="3">
        <v>25</v>
      </c>
      <c r="H86" s="3">
        <f>(G86*$C$82*'Core Exchange and Levers'!$C$34*'Core Exchange and Levers'!$C$9)</f>
        <v>75</v>
      </c>
      <c r="I86" s="3">
        <f>(G86*$C$83*'Core Exchange and Levers'!$C$35*'Core Exchange and Levers'!$C$9)</f>
        <v>100</v>
      </c>
      <c r="J86" s="3">
        <f>(G86*$C$84*'Core Exchange and Levers'!$C$36*'Core Exchange and Levers'!$C$9)</f>
        <v>150</v>
      </c>
      <c r="K86" s="3">
        <f>(G86*$C$85*'Core Exchange and Levers'!$C$37*'Core Exchange and Levers'!$C$9)</f>
        <v>50</v>
      </c>
      <c r="L86" s="3">
        <f>(G86*$C$86*'Core Exchange and Levers'!$C$38*'Core Exchange and Levers'!$C$9)</f>
        <v>75</v>
      </c>
      <c r="N86" s="3">
        <v>25</v>
      </c>
      <c r="O86" s="3">
        <f>('Core Exchange and Levers'!$C$6*('Core Exchange and Levers'!$C$20*(H86*N86)+$C$87))</f>
        <v>1900</v>
      </c>
      <c r="P86" s="3">
        <f>ROUND((('Core Exchange and Levers'!$C$11*'Core Exchange and Levers'!$C$21*J86*N86)+$C$88), 0)</f>
        <v>2260</v>
      </c>
      <c r="Q86" s="3">
        <f>('Core Exchange and Levers'!$C$7*('Core Exchange and Levers'!$C$28*(I86*N86)+$C$89))</f>
        <v>2510</v>
      </c>
      <c r="R86" s="3">
        <f>('Core Exchange and Levers'!$C$7*('Core Exchange and Levers'!$C$23*(K86*N86)+$C$90))</f>
        <v>1251</v>
      </c>
      <c r="S86" s="3">
        <f>ROUND((('Core Exchange and Levers'!$C$8*N86*(H86+I86)*'Core Exchange and Levers'!$C$42)+$C$91), 0)</f>
        <v>1099</v>
      </c>
      <c r="T86" s="3">
        <f>ROUND((('Core Exchange and Levers'!$C$8*N86*(H86+K86)*'Core Exchange and Levers'!$C$43)+$C$92), 0)</f>
        <v>628</v>
      </c>
      <c r="U86" s="3">
        <f>ROUND((('Core Exchange and Levers'!$C$22*L86*N86)+$C$93), 0)</f>
        <v>1501</v>
      </c>
    </row>
    <row r="87" spans="2:21" x14ac:dyDescent="0.25">
      <c r="B87" s="3" t="s">
        <v>35</v>
      </c>
      <c r="C87" s="3">
        <f>'Core Exchange and Levers'!$C$41*25</f>
        <v>25</v>
      </c>
      <c r="E87" s="3"/>
      <c r="F87" s="3">
        <f>('Core Exchange and Levers'!$C$5*('Core Exchange and Levers'!$C$40*(G87-1)^2))</f>
        <v>62500</v>
      </c>
      <c r="G87" s="3">
        <v>26</v>
      </c>
      <c r="H87" s="3">
        <f>(G87*$C$82*'Core Exchange and Levers'!$C$34*'Core Exchange and Levers'!$C$9)</f>
        <v>78</v>
      </c>
      <c r="I87" s="3">
        <f>(G87*$C$83*'Core Exchange and Levers'!$C$35*'Core Exchange and Levers'!$C$9)</f>
        <v>104</v>
      </c>
      <c r="J87" s="3">
        <f>(G87*$C$84*'Core Exchange and Levers'!$C$36*'Core Exchange and Levers'!$C$9)</f>
        <v>156</v>
      </c>
      <c r="K87" s="3">
        <f>(G87*$C$85*'Core Exchange and Levers'!$C$37*'Core Exchange and Levers'!$C$9)</f>
        <v>52</v>
      </c>
      <c r="L87" s="3">
        <f>(G87*$C$86*'Core Exchange and Levers'!$C$38*'Core Exchange and Levers'!$C$9)</f>
        <v>78</v>
      </c>
      <c r="N87" s="3">
        <v>26</v>
      </c>
      <c r="O87" s="3">
        <f>('Core Exchange and Levers'!$C$6*('Core Exchange and Levers'!$C$20*(H87*N87)+$C$87))</f>
        <v>2053</v>
      </c>
      <c r="P87" s="3">
        <f>ROUND((('Core Exchange and Levers'!$C$11*'Core Exchange and Levers'!$C$21*J87*N87)+$C$88), 0)</f>
        <v>2444</v>
      </c>
      <c r="Q87" s="3">
        <f>('Core Exchange and Levers'!$C$7*('Core Exchange and Levers'!$C$28*(I87*N87)+$C$89))</f>
        <v>2714</v>
      </c>
      <c r="R87" s="3">
        <f>('Core Exchange and Levers'!$C$7*('Core Exchange and Levers'!$C$23*(K87*N87)+$C$90))</f>
        <v>1353</v>
      </c>
      <c r="S87" s="3">
        <f>ROUND((('Core Exchange and Levers'!$C$8*N87*(H87+I87)*'Core Exchange and Levers'!$C$42)+$C$91), 0)</f>
        <v>1188</v>
      </c>
      <c r="T87" s="3">
        <f>ROUND((('Core Exchange and Levers'!$C$8*N87*(H87+K87)*'Core Exchange and Levers'!$C$43)+$C$92), 0)</f>
        <v>679</v>
      </c>
      <c r="U87" s="3">
        <f>ROUND((('Core Exchange and Levers'!$C$22*L87*N87)+$C$93), 0)</f>
        <v>1623</v>
      </c>
    </row>
    <row r="88" spans="2:21" x14ac:dyDescent="0.25">
      <c r="B88" s="3" t="s">
        <v>47</v>
      </c>
      <c r="C88" s="3">
        <f>'Core Exchange and Levers'!$C$41*10</f>
        <v>10</v>
      </c>
      <c r="E88" s="3"/>
      <c r="F88" s="3">
        <f>('Core Exchange and Levers'!$C$5*('Core Exchange and Levers'!$C$40*(G88-1)^2))</f>
        <v>67600</v>
      </c>
      <c r="G88" s="3">
        <v>27</v>
      </c>
      <c r="H88" s="3">
        <f>(G88*$C$82*'Core Exchange and Levers'!$C$34*'Core Exchange and Levers'!$C$9)</f>
        <v>81</v>
      </c>
      <c r="I88" s="3">
        <f>(G88*$C$83*'Core Exchange and Levers'!$C$35*'Core Exchange and Levers'!$C$9)</f>
        <v>108</v>
      </c>
      <c r="J88" s="3">
        <f>(G88*$C$84*'Core Exchange and Levers'!$C$36*'Core Exchange and Levers'!$C$9)</f>
        <v>162</v>
      </c>
      <c r="K88" s="3">
        <f>(G88*$C$85*'Core Exchange and Levers'!$C$37*'Core Exchange and Levers'!$C$9)</f>
        <v>54</v>
      </c>
      <c r="L88" s="3">
        <f>(G88*$C$86*'Core Exchange and Levers'!$C$38*'Core Exchange and Levers'!$C$9)</f>
        <v>81</v>
      </c>
      <c r="N88" s="3">
        <v>27</v>
      </c>
      <c r="O88" s="3">
        <f>('Core Exchange and Levers'!$C$6*('Core Exchange and Levers'!$C$20*(H88*N88)+$C$87))</f>
        <v>2212</v>
      </c>
      <c r="P88" s="3">
        <f>ROUND((('Core Exchange and Levers'!$C$11*'Core Exchange and Levers'!$C$21*J88*N88)+$C$88), 0)</f>
        <v>2634</v>
      </c>
      <c r="Q88" s="3">
        <f>('Core Exchange and Levers'!$C$7*('Core Exchange and Levers'!$C$28*(I88*N88)+$C$89))</f>
        <v>2926</v>
      </c>
      <c r="R88" s="3">
        <f>('Core Exchange and Levers'!$C$7*('Core Exchange and Levers'!$C$23*(K88*N88)+$C$90))</f>
        <v>1459</v>
      </c>
      <c r="S88" s="3">
        <f>ROUND((('Core Exchange and Levers'!$C$8*N88*(H88+I88)*'Core Exchange and Levers'!$C$42)+$C$91), 0)</f>
        <v>1281</v>
      </c>
      <c r="T88" s="3">
        <f>ROUND((('Core Exchange and Levers'!$C$8*N88*(H88+K88)*'Core Exchange and Levers'!$C$43)+$C$92), 0)</f>
        <v>732</v>
      </c>
      <c r="U88" s="3">
        <f>ROUND((('Core Exchange and Levers'!$C$22*L88*N88)+$C$93), 0)</f>
        <v>1751</v>
      </c>
    </row>
    <row r="89" spans="2:21" x14ac:dyDescent="0.25">
      <c r="B89" s="3" t="s">
        <v>38</v>
      </c>
      <c r="C89" s="3">
        <f>'Core Exchange and Levers'!$C$41*10</f>
        <v>10</v>
      </c>
      <c r="E89" s="3"/>
      <c r="F89" s="3">
        <f>('Core Exchange and Levers'!$C$5*('Core Exchange and Levers'!$C$40*(G89-1)^2))</f>
        <v>72900</v>
      </c>
      <c r="G89" s="3">
        <v>28</v>
      </c>
      <c r="H89" s="3">
        <f>(G89*$C$82*'Core Exchange and Levers'!$C$34*'Core Exchange and Levers'!$C$9)</f>
        <v>84</v>
      </c>
      <c r="I89" s="3">
        <f>(G89*$C$83*'Core Exchange and Levers'!$C$35*'Core Exchange and Levers'!$C$9)</f>
        <v>112</v>
      </c>
      <c r="J89" s="3">
        <f>(G89*$C$84*'Core Exchange and Levers'!$C$36*'Core Exchange and Levers'!$C$9)</f>
        <v>168</v>
      </c>
      <c r="K89" s="3">
        <f>(G89*$C$85*'Core Exchange and Levers'!$C$37*'Core Exchange and Levers'!$C$9)</f>
        <v>56</v>
      </c>
      <c r="L89" s="3">
        <f>(G89*$C$86*'Core Exchange and Levers'!$C$38*'Core Exchange and Levers'!$C$9)</f>
        <v>84</v>
      </c>
      <c r="N89" s="3">
        <v>28</v>
      </c>
      <c r="O89" s="3">
        <f>('Core Exchange and Levers'!$C$6*('Core Exchange and Levers'!$C$20*(H89*N89)+$C$87))</f>
        <v>2377</v>
      </c>
      <c r="P89" s="3">
        <f>ROUND((('Core Exchange and Levers'!$C$11*'Core Exchange and Levers'!$C$21*J89*N89)+$C$88), 0)</f>
        <v>2832</v>
      </c>
      <c r="Q89" s="3">
        <f>('Core Exchange and Levers'!$C$7*('Core Exchange and Levers'!$C$28*(I89*N89)+$C$89))</f>
        <v>3146</v>
      </c>
      <c r="R89" s="3">
        <f>('Core Exchange and Levers'!$C$7*('Core Exchange and Levers'!$C$23*(K89*N89)+$C$90))</f>
        <v>1569</v>
      </c>
      <c r="S89" s="3">
        <f>ROUND((('Core Exchange and Levers'!$C$8*N89*(H89+I89)*'Core Exchange and Levers'!$C$42)+$C$91), 0)</f>
        <v>1377</v>
      </c>
      <c r="T89" s="3">
        <f>ROUND((('Core Exchange and Levers'!$C$8*N89*(H89+K89)*'Core Exchange and Levers'!$C$43)+$C$92), 0)</f>
        <v>787</v>
      </c>
      <c r="U89" s="3">
        <f>ROUND((('Core Exchange and Levers'!$C$22*L89*N89)+$C$93), 0)</f>
        <v>1883</v>
      </c>
    </row>
    <row r="90" spans="2:21" x14ac:dyDescent="0.25">
      <c r="B90" s="3" t="s">
        <v>39</v>
      </c>
      <c r="C90" s="3">
        <f>'Core Exchange and Levers'!$C$41*1</f>
        <v>1</v>
      </c>
      <c r="E90" s="3"/>
      <c r="F90" s="3">
        <f>('Core Exchange and Levers'!$C$5*('Core Exchange and Levers'!$C$40*(G90-1)^2))</f>
        <v>78400</v>
      </c>
      <c r="G90" s="3">
        <v>29</v>
      </c>
      <c r="H90" s="3">
        <f>(G90*$C$82*'Core Exchange and Levers'!$C$34*'Core Exchange and Levers'!$C$9)</f>
        <v>87</v>
      </c>
      <c r="I90" s="3">
        <f>(G90*$C$83*'Core Exchange and Levers'!$C$35*'Core Exchange and Levers'!$C$9)</f>
        <v>116</v>
      </c>
      <c r="J90" s="3">
        <f>(G90*$C$84*'Core Exchange and Levers'!$C$36*'Core Exchange and Levers'!$C$9)</f>
        <v>174</v>
      </c>
      <c r="K90" s="3">
        <f>(G90*$C$85*'Core Exchange and Levers'!$C$37*'Core Exchange and Levers'!$C$9)</f>
        <v>58</v>
      </c>
      <c r="L90" s="3">
        <f>(G90*$C$86*'Core Exchange and Levers'!$C$38*'Core Exchange and Levers'!$C$9)</f>
        <v>87</v>
      </c>
      <c r="N90" s="3">
        <v>29</v>
      </c>
      <c r="O90" s="3">
        <f>('Core Exchange and Levers'!$C$6*('Core Exchange and Levers'!$C$20*(H90*N90)+$C$87))</f>
        <v>2548</v>
      </c>
      <c r="P90" s="3">
        <f>ROUND((('Core Exchange and Levers'!$C$11*'Core Exchange and Levers'!$C$21*J90*N90)+$C$88), 0)</f>
        <v>3038</v>
      </c>
      <c r="Q90" s="3">
        <f>('Core Exchange and Levers'!$C$7*('Core Exchange and Levers'!$C$28*(I90*N90)+$C$89))</f>
        <v>3374</v>
      </c>
      <c r="R90" s="3">
        <f>('Core Exchange and Levers'!$C$7*('Core Exchange and Levers'!$C$23*(K90*N90)+$C$90))</f>
        <v>1683</v>
      </c>
      <c r="S90" s="3">
        <f>ROUND((('Core Exchange and Levers'!$C$8*N90*(H90+I90)*'Core Exchange and Levers'!$C$42)+$C$91), 0)</f>
        <v>1477</v>
      </c>
      <c r="T90" s="3">
        <f>ROUND((('Core Exchange and Levers'!$C$8*N90*(H90+K90)*'Core Exchange and Levers'!$C$43)+$C$92), 0)</f>
        <v>844</v>
      </c>
      <c r="U90" s="3">
        <f>ROUND((('Core Exchange and Levers'!$C$22*L90*N90)+$C$93), 0)</f>
        <v>2019</v>
      </c>
    </row>
    <row r="91" spans="2:21" x14ac:dyDescent="0.25">
      <c r="B91" s="3" t="s">
        <v>54</v>
      </c>
      <c r="C91" s="3">
        <f>'Core Exchange and Levers'!$C$41*5</f>
        <v>5</v>
      </c>
      <c r="E91" s="3"/>
      <c r="F91" s="3">
        <f>('Core Exchange and Levers'!$C$5*('Core Exchange and Levers'!$C$40*(G91-1)^2))</f>
        <v>84100</v>
      </c>
      <c r="G91" s="3">
        <v>30</v>
      </c>
      <c r="H91" s="3">
        <f>(G91*$C$82*'Core Exchange and Levers'!$C$34*'Core Exchange and Levers'!$C$9)</f>
        <v>90</v>
      </c>
      <c r="I91" s="3">
        <f>(G91*$C$83*'Core Exchange and Levers'!$C$35*'Core Exchange and Levers'!$C$9)</f>
        <v>120</v>
      </c>
      <c r="J91" s="3">
        <f>(G91*$C$84*'Core Exchange and Levers'!$C$36*'Core Exchange and Levers'!$C$9)</f>
        <v>180</v>
      </c>
      <c r="K91" s="3">
        <f>(G91*$C$85*'Core Exchange and Levers'!$C$37*'Core Exchange and Levers'!$C$9)</f>
        <v>60</v>
      </c>
      <c r="L91" s="3">
        <f>(G91*$C$86*'Core Exchange and Levers'!$C$38*'Core Exchange and Levers'!$C$9)</f>
        <v>90</v>
      </c>
      <c r="N91" s="3">
        <v>30</v>
      </c>
      <c r="O91" s="3">
        <f>('Core Exchange and Levers'!$C$6*('Core Exchange and Levers'!$C$20*(H91*N91)+$C$87))</f>
        <v>2725</v>
      </c>
      <c r="P91" s="3">
        <f>ROUND((('Core Exchange and Levers'!$C$11*'Core Exchange and Levers'!$C$21*J91*N91)+$C$88), 0)</f>
        <v>3250</v>
      </c>
      <c r="Q91" s="3">
        <f>('Core Exchange and Levers'!$C$7*('Core Exchange and Levers'!$C$28*(I91*N91)+$C$89))</f>
        <v>3610</v>
      </c>
      <c r="R91" s="3">
        <f>('Core Exchange and Levers'!$C$7*('Core Exchange and Levers'!$C$23*(K91*N91)+$C$90))</f>
        <v>1801</v>
      </c>
      <c r="S91" s="3">
        <f>ROUND((('Core Exchange and Levers'!$C$8*N91*(H91+I91)*'Core Exchange and Levers'!$C$42)+$C$91), 0)</f>
        <v>1580</v>
      </c>
      <c r="T91" s="3">
        <f>ROUND((('Core Exchange and Levers'!$C$8*N91*(H91+K91)*'Core Exchange and Levers'!$C$43)+$C$92), 0)</f>
        <v>903</v>
      </c>
      <c r="U91" s="3">
        <f>ROUND((('Core Exchange and Levers'!$C$22*L91*N91)+$C$93), 0)</f>
        <v>2161</v>
      </c>
    </row>
    <row r="92" spans="2:21" x14ac:dyDescent="0.25">
      <c r="B92" s="3" t="s">
        <v>52</v>
      </c>
      <c r="C92" s="3">
        <f>'Core Exchange and Levers'!$C$41*3</f>
        <v>3</v>
      </c>
    </row>
    <row r="93" spans="2:21" x14ac:dyDescent="0.25">
      <c r="B93" s="3" t="s">
        <v>40</v>
      </c>
      <c r="C93" s="3">
        <f>'Core Exchange and Levers'!$C$41*1</f>
        <v>1</v>
      </c>
    </row>
    <row r="95" spans="2:21" x14ac:dyDescent="0.25">
      <c r="B95" s="5" t="s">
        <v>60</v>
      </c>
      <c r="C95" s="4"/>
      <c r="E95" s="4"/>
      <c r="F95" s="4"/>
      <c r="G95" s="5" t="s">
        <v>17</v>
      </c>
      <c r="H95" s="4"/>
      <c r="I95" s="4"/>
      <c r="J95" s="4"/>
      <c r="K95" s="4"/>
      <c r="L95" s="4"/>
      <c r="N95" s="5" t="s">
        <v>27</v>
      </c>
      <c r="O95" s="4"/>
      <c r="P95" s="4"/>
      <c r="Q95" s="4"/>
      <c r="R95" s="4"/>
      <c r="S95" s="4"/>
      <c r="T95" s="4"/>
      <c r="U95" s="4"/>
    </row>
    <row r="96" spans="2:21" x14ac:dyDescent="0.25">
      <c r="B96" s="3"/>
      <c r="C96" s="3"/>
      <c r="E96" s="3"/>
      <c r="F96" s="3"/>
      <c r="G96" s="3"/>
      <c r="H96" s="3"/>
      <c r="I96" s="3"/>
      <c r="J96" s="3"/>
      <c r="K96" s="3"/>
      <c r="L96" s="3"/>
      <c r="N96" s="3"/>
      <c r="O96" s="3"/>
      <c r="P96" s="3"/>
      <c r="Q96" s="3"/>
      <c r="R96" s="3"/>
      <c r="S96" s="3"/>
      <c r="T96" s="3"/>
      <c r="U96" s="3"/>
    </row>
    <row r="97" spans="2:21" x14ac:dyDescent="0.25">
      <c r="B97" s="3"/>
      <c r="C97" s="3"/>
      <c r="E97" s="3" t="s">
        <v>59</v>
      </c>
      <c r="F97" s="3" t="s">
        <v>7</v>
      </c>
      <c r="G97" s="3" t="s">
        <v>6</v>
      </c>
      <c r="H97" s="3" t="s">
        <v>8</v>
      </c>
      <c r="I97" s="3" t="s">
        <v>11</v>
      </c>
      <c r="J97" s="3" t="s">
        <v>12</v>
      </c>
      <c r="K97" s="3" t="s">
        <v>9</v>
      </c>
      <c r="L97" s="3" t="s">
        <v>10</v>
      </c>
      <c r="N97" s="3" t="s">
        <v>6</v>
      </c>
      <c r="O97" s="3" t="s">
        <v>3</v>
      </c>
      <c r="P97" s="3" t="s">
        <v>46</v>
      </c>
      <c r="Q97" s="3" t="s">
        <v>41</v>
      </c>
      <c r="R97" s="3" t="s">
        <v>42</v>
      </c>
      <c r="S97" s="3" t="s">
        <v>44</v>
      </c>
      <c r="T97" s="3" t="s">
        <v>45</v>
      </c>
      <c r="U97" s="3" t="s">
        <v>5</v>
      </c>
    </row>
    <row r="98" spans="2:21" x14ac:dyDescent="0.25">
      <c r="B98" s="3" t="s">
        <v>31</v>
      </c>
      <c r="C98" s="3">
        <f>'Core Exchange and Levers'!$C$39*3</f>
        <v>3</v>
      </c>
      <c r="E98" s="3"/>
      <c r="F98" s="3">
        <f>('Core Exchange and Levers'!$C$5*('Core Exchange and Levers'!$C$40*(G98-1)^2))</f>
        <v>40000</v>
      </c>
      <c r="G98" s="3">
        <v>21</v>
      </c>
      <c r="H98" s="3">
        <f>(G98*$C$98*'Core Exchange and Levers'!$C$34*'Core Exchange and Levers'!$C$9)</f>
        <v>63</v>
      </c>
      <c r="I98" s="3">
        <f>(G98*$C$99*'Core Exchange and Levers'!$C$35*'Core Exchange and Levers'!$C$9)</f>
        <v>63</v>
      </c>
      <c r="J98" s="3">
        <f>(G98*$C$100*'Core Exchange and Levers'!$C$36*'Core Exchange and Levers'!$C$9)</f>
        <v>168</v>
      </c>
      <c r="K98" s="3">
        <f>(G98*$C$101*'Core Exchange and Levers'!$C$37*'Core Exchange and Levers'!$C$9)</f>
        <v>42</v>
      </c>
      <c r="L98" s="3">
        <f>(G98*$C$102*'Core Exchange and Levers'!$C$38*'Core Exchange and Levers'!$C$9)</f>
        <v>63</v>
      </c>
      <c r="N98" s="3">
        <v>21</v>
      </c>
      <c r="O98" s="3">
        <f>('Core Exchange and Levers'!$C$6*('Core Exchange and Levers'!$C$20*(H98*N98)+$C$103))</f>
        <v>1348</v>
      </c>
      <c r="P98" s="3">
        <f>ROUND((('Core Exchange and Levers'!$C$11*'Core Exchange and Levers'!$C$21*J98*N98)+$C$104), 0)</f>
        <v>2127</v>
      </c>
      <c r="Q98" s="3">
        <f>('Core Exchange and Levers'!$C$7*('Core Exchange and Levers'!$C$28*(I98*N98)+$C$105))</f>
        <v>1333</v>
      </c>
      <c r="R98" s="3">
        <f>('Core Exchange and Levers'!$C$7*('Core Exchange and Levers'!$C$23*(K98*N98)+$C$106))</f>
        <v>883</v>
      </c>
      <c r="S98" s="3">
        <f>ROUND((('Core Exchange and Levers'!$C$8*N98*(H98+I98)*'Core Exchange and Levers'!$C$42)+$C$107), 0)</f>
        <v>667</v>
      </c>
      <c r="T98" s="3">
        <f>ROUND((('Core Exchange and Levers'!$C$8*N98*(H98+K98)*'Core Exchange and Levers'!$C$43)+$C$108), 0)</f>
        <v>444</v>
      </c>
      <c r="U98" s="3">
        <f>ROUND((('Core Exchange and Levers'!$C$22*L98*N98)+$C$109), 0)</f>
        <v>1059</v>
      </c>
    </row>
    <row r="99" spans="2:21" x14ac:dyDescent="0.25">
      <c r="B99" s="3" t="s">
        <v>30</v>
      </c>
      <c r="C99" s="3">
        <f>'Core Exchange and Levers'!$C$39*3</f>
        <v>3</v>
      </c>
      <c r="E99" s="3"/>
      <c r="F99" s="3">
        <f>('Core Exchange and Levers'!$C$5*('Core Exchange and Levers'!$C$40*(G99-1)^2))</f>
        <v>44100</v>
      </c>
      <c r="G99" s="3">
        <v>22</v>
      </c>
      <c r="H99" s="3">
        <f>(G99*$C$98*'Core Exchange and Levers'!$C$34*'Core Exchange and Levers'!$C$9)</f>
        <v>66</v>
      </c>
      <c r="I99" s="3">
        <f>(G99*$C$99*'Core Exchange and Levers'!$C$35*'Core Exchange and Levers'!$C$9)</f>
        <v>66</v>
      </c>
      <c r="J99" s="3">
        <f>(G99*$C$100*'Core Exchange and Levers'!$C$36*'Core Exchange and Levers'!$C$9)</f>
        <v>176</v>
      </c>
      <c r="K99" s="3">
        <f>(G99*$C$101*'Core Exchange and Levers'!$C$37*'Core Exchange and Levers'!$C$9)</f>
        <v>44</v>
      </c>
      <c r="L99" s="3">
        <f>(G99*$C$102*'Core Exchange and Levers'!$C$38*'Core Exchange and Levers'!$C$9)</f>
        <v>66</v>
      </c>
      <c r="N99" s="3">
        <v>22</v>
      </c>
      <c r="O99" s="3">
        <f>('Core Exchange and Levers'!$C$6*('Core Exchange and Levers'!$C$20*(H99*N99)+$C$103))</f>
        <v>1477</v>
      </c>
      <c r="P99" s="3">
        <f>ROUND((('Core Exchange and Levers'!$C$11*'Core Exchange and Levers'!$C$21*J99*N99)+$C$104), 0)</f>
        <v>2333</v>
      </c>
      <c r="Q99" s="3">
        <f>('Core Exchange and Levers'!$C$7*('Core Exchange and Levers'!$C$28*(I99*N99)+$C$105))</f>
        <v>1462</v>
      </c>
      <c r="R99" s="3">
        <f>('Core Exchange and Levers'!$C$7*('Core Exchange and Levers'!$C$23*(K99*N99)+$C$106))</f>
        <v>969</v>
      </c>
      <c r="S99" s="3">
        <f>ROUND((('Core Exchange and Levers'!$C$8*N99*(H99+I99)*'Core Exchange and Levers'!$C$42)+$C$107), 0)</f>
        <v>731</v>
      </c>
      <c r="T99" s="3">
        <f>ROUND((('Core Exchange and Levers'!$C$8*N99*(H99+K99)*'Core Exchange and Levers'!$C$43)+$C$108), 0)</f>
        <v>487</v>
      </c>
      <c r="U99" s="3">
        <f>ROUND((('Core Exchange and Levers'!$C$22*L99*N99)+$C$109), 0)</f>
        <v>1163</v>
      </c>
    </row>
    <row r="100" spans="2:21" x14ac:dyDescent="0.25">
      <c r="B100" s="3" t="s">
        <v>32</v>
      </c>
      <c r="C100" s="3">
        <v>8</v>
      </c>
      <c r="E100" s="3"/>
      <c r="F100" s="3">
        <f>('Core Exchange and Levers'!$C$5*('Core Exchange and Levers'!$C$40*(G100-1)^2))</f>
        <v>48400</v>
      </c>
      <c r="G100" s="3">
        <v>23</v>
      </c>
      <c r="H100" s="3">
        <f>(G100*$C$98*'Core Exchange and Levers'!$C$34*'Core Exchange and Levers'!$C$9)</f>
        <v>69</v>
      </c>
      <c r="I100" s="3">
        <f>(G100*$C$99*'Core Exchange and Levers'!$C$35*'Core Exchange and Levers'!$C$9)</f>
        <v>69</v>
      </c>
      <c r="J100" s="3">
        <f>(G100*$C$100*'Core Exchange and Levers'!$C$36*'Core Exchange and Levers'!$C$9)</f>
        <v>184</v>
      </c>
      <c r="K100" s="3">
        <f>(G100*$C$101*'Core Exchange and Levers'!$C$37*'Core Exchange and Levers'!$C$9)</f>
        <v>46</v>
      </c>
      <c r="L100" s="3">
        <f>(G100*$C$102*'Core Exchange and Levers'!$C$38*'Core Exchange and Levers'!$C$9)</f>
        <v>69</v>
      </c>
      <c r="N100" s="3">
        <v>23</v>
      </c>
      <c r="O100" s="3">
        <f>('Core Exchange and Levers'!$C$6*('Core Exchange and Levers'!$C$20*(H100*N100)+$C$103))</f>
        <v>1612</v>
      </c>
      <c r="P100" s="3">
        <f>ROUND((('Core Exchange and Levers'!$C$11*'Core Exchange and Levers'!$C$21*J100*N100)+$C$104), 0)</f>
        <v>2549</v>
      </c>
      <c r="Q100" s="3">
        <f>('Core Exchange and Levers'!$C$7*('Core Exchange and Levers'!$C$28*(I100*N100)+$C$105))</f>
        <v>1597</v>
      </c>
      <c r="R100" s="3">
        <f>('Core Exchange and Levers'!$C$7*('Core Exchange and Levers'!$C$23*(K100*N100)+$C$106))</f>
        <v>1059</v>
      </c>
      <c r="S100" s="3">
        <f>ROUND((('Core Exchange and Levers'!$C$8*N100*(H100+I100)*'Core Exchange and Levers'!$C$42)+$C$107), 0)</f>
        <v>799</v>
      </c>
      <c r="T100" s="3">
        <f>ROUND((('Core Exchange and Levers'!$C$8*N100*(H100+K100)*'Core Exchange and Levers'!$C$43)+$C$108), 0)</f>
        <v>532</v>
      </c>
      <c r="U100" s="3">
        <f>ROUND((('Core Exchange and Levers'!$C$22*L100*N100)+$C$109), 0)</f>
        <v>1271</v>
      </c>
    </row>
    <row r="101" spans="2:21" x14ac:dyDescent="0.25">
      <c r="B101" s="3" t="s">
        <v>33</v>
      </c>
      <c r="C101" s="3">
        <f>'Core Exchange and Levers'!$C$39*2</f>
        <v>2</v>
      </c>
      <c r="E101" s="3"/>
      <c r="F101" s="3">
        <f>('Core Exchange and Levers'!$C$5*('Core Exchange and Levers'!$C$40*(G101-1)^2))</f>
        <v>52900</v>
      </c>
      <c r="G101" s="3">
        <v>24</v>
      </c>
      <c r="H101" s="3">
        <f>(G101*$C$98*'Core Exchange and Levers'!$C$34*'Core Exchange and Levers'!$C$9)</f>
        <v>72</v>
      </c>
      <c r="I101" s="3">
        <f>(G101*$C$99*'Core Exchange and Levers'!$C$35*'Core Exchange and Levers'!$C$9)</f>
        <v>72</v>
      </c>
      <c r="J101" s="3">
        <f>(G101*$C$100*'Core Exchange and Levers'!$C$36*'Core Exchange and Levers'!$C$9)</f>
        <v>192</v>
      </c>
      <c r="K101" s="3">
        <f>(G101*$C$101*'Core Exchange and Levers'!$C$37*'Core Exchange and Levers'!$C$9)</f>
        <v>48</v>
      </c>
      <c r="L101" s="3">
        <f>(G101*$C$102*'Core Exchange and Levers'!$C$38*'Core Exchange and Levers'!$C$9)</f>
        <v>72</v>
      </c>
      <c r="N101" s="3">
        <v>24</v>
      </c>
      <c r="O101" s="3">
        <f>('Core Exchange and Levers'!$C$6*('Core Exchange and Levers'!$C$20*(H101*N101)+$C$103))</f>
        <v>1753</v>
      </c>
      <c r="P101" s="3">
        <f>ROUND((('Core Exchange and Levers'!$C$11*'Core Exchange and Levers'!$C$21*J101*N101)+$C$104), 0)</f>
        <v>2775</v>
      </c>
      <c r="Q101" s="3">
        <f>('Core Exchange and Levers'!$C$7*('Core Exchange and Levers'!$C$28*(I101*N101)+$C$105))</f>
        <v>1738</v>
      </c>
      <c r="R101" s="3">
        <f>('Core Exchange and Levers'!$C$7*('Core Exchange and Levers'!$C$23*(K101*N101)+$C$106))</f>
        <v>1153</v>
      </c>
      <c r="S101" s="3">
        <f>ROUND((('Core Exchange and Levers'!$C$8*N101*(H101+I101)*'Core Exchange and Levers'!$C$42)+$C$107), 0)</f>
        <v>869</v>
      </c>
      <c r="T101" s="3">
        <f>ROUND((('Core Exchange and Levers'!$C$8*N101*(H101+K101)*'Core Exchange and Levers'!$C$43)+$C$108), 0)</f>
        <v>579</v>
      </c>
      <c r="U101" s="3">
        <f>ROUND((('Core Exchange and Levers'!$C$22*L101*N101)+$C$109), 0)</f>
        <v>1383</v>
      </c>
    </row>
    <row r="102" spans="2:21" x14ac:dyDescent="0.25">
      <c r="B102" s="3" t="s">
        <v>34</v>
      </c>
      <c r="C102" s="3">
        <f>'Core Exchange and Levers'!$C$39*3</f>
        <v>3</v>
      </c>
      <c r="E102" s="3"/>
      <c r="F102" s="3">
        <f>('Core Exchange and Levers'!$C$5*('Core Exchange and Levers'!$C$40*(G102-1)^2))</f>
        <v>57600</v>
      </c>
      <c r="G102" s="3">
        <v>25</v>
      </c>
      <c r="H102" s="3">
        <f>(G102*$C$98*'Core Exchange and Levers'!$C$34*'Core Exchange and Levers'!$C$9)</f>
        <v>75</v>
      </c>
      <c r="I102" s="3">
        <f>(G102*$C$99*'Core Exchange and Levers'!$C$35*'Core Exchange and Levers'!$C$9)</f>
        <v>75</v>
      </c>
      <c r="J102" s="3">
        <f>(G102*$C$100*'Core Exchange and Levers'!$C$36*'Core Exchange and Levers'!$C$9)</f>
        <v>200</v>
      </c>
      <c r="K102" s="3">
        <f>(G102*$C$101*'Core Exchange and Levers'!$C$37*'Core Exchange and Levers'!$C$9)</f>
        <v>50</v>
      </c>
      <c r="L102" s="3">
        <f>(G102*$C$102*'Core Exchange and Levers'!$C$38*'Core Exchange and Levers'!$C$9)</f>
        <v>75</v>
      </c>
      <c r="N102" s="3">
        <v>25</v>
      </c>
      <c r="O102" s="3">
        <f>('Core Exchange and Levers'!$C$6*('Core Exchange and Levers'!$C$20*(H102*N102)+$C$103))</f>
        <v>1900</v>
      </c>
      <c r="P102" s="3">
        <f>ROUND((('Core Exchange and Levers'!$C$11*'Core Exchange and Levers'!$C$21*J102*N102)+$C$104), 0)</f>
        <v>3010</v>
      </c>
      <c r="Q102" s="3">
        <f>('Core Exchange and Levers'!$C$7*('Core Exchange and Levers'!$C$28*(I102*N102)+$C$105))</f>
        <v>1885</v>
      </c>
      <c r="R102" s="3">
        <f>('Core Exchange and Levers'!$C$7*('Core Exchange and Levers'!$C$23*(K102*N102)+$C$106))</f>
        <v>1251</v>
      </c>
      <c r="S102" s="3">
        <f>ROUND((('Core Exchange and Levers'!$C$8*N102*(H102+I102)*'Core Exchange and Levers'!$C$42)+$C$107), 0)</f>
        <v>943</v>
      </c>
      <c r="T102" s="3">
        <f>ROUND((('Core Exchange and Levers'!$C$8*N102*(H102+K102)*'Core Exchange and Levers'!$C$43)+$C$108), 0)</f>
        <v>628</v>
      </c>
      <c r="U102" s="3">
        <f>ROUND((('Core Exchange and Levers'!$C$22*L102*N102)+$C$109), 0)</f>
        <v>1501</v>
      </c>
    </row>
    <row r="103" spans="2:21" x14ac:dyDescent="0.25">
      <c r="B103" s="3" t="s">
        <v>35</v>
      </c>
      <c r="C103" s="3">
        <f>'Core Exchange and Levers'!$C$41*25</f>
        <v>25</v>
      </c>
      <c r="E103" s="3"/>
      <c r="F103" s="3">
        <f>('Core Exchange and Levers'!$C$5*('Core Exchange and Levers'!$C$40*(G103-1)^2))</f>
        <v>62500</v>
      </c>
      <c r="G103" s="3">
        <v>26</v>
      </c>
      <c r="H103" s="3">
        <f>(G103*$C$98*'Core Exchange and Levers'!$C$34*'Core Exchange and Levers'!$C$9)</f>
        <v>78</v>
      </c>
      <c r="I103" s="3">
        <f>(G103*$C$99*'Core Exchange and Levers'!$C$35*'Core Exchange and Levers'!$C$9)</f>
        <v>78</v>
      </c>
      <c r="J103" s="3">
        <f>(G103*$C$100*'Core Exchange and Levers'!$C$36*'Core Exchange and Levers'!$C$9)</f>
        <v>208</v>
      </c>
      <c r="K103" s="3">
        <f>(G103*$C$101*'Core Exchange and Levers'!$C$37*'Core Exchange and Levers'!$C$9)</f>
        <v>52</v>
      </c>
      <c r="L103" s="3">
        <f>(G103*$C$102*'Core Exchange and Levers'!$C$38*'Core Exchange and Levers'!$C$9)</f>
        <v>78</v>
      </c>
      <c r="N103" s="3">
        <v>26</v>
      </c>
      <c r="O103" s="3">
        <f>('Core Exchange and Levers'!$C$6*('Core Exchange and Levers'!$C$20*(H103*N103)+$C$103))</f>
        <v>2053</v>
      </c>
      <c r="P103" s="3">
        <f>ROUND((('Core Exchange and Levers'!$C$11*'Core Exchange and Levers'!$C$21*J103*N103)+$C$104), 0)</f>
        <v>3255</v>
      </c>
      <c r="Q103" s="3">
        <f>('Core Exchange and Levers'!$C$7*('Core Exchange and Levers'!$C$28*(I103*N103)+$C$105))</f>
        <v>2038</v>
      </c>
      <c r="R103" s="3">
        <f>('Core Exchange and Levers'!$C$7*('Core Exchange and Levers'!$C$23*(K103*N103)+$C$106))</f>
        <v>1353</v>
      </c>
      <c r="S103" s="3">
        <f>ROUND((('Core Exchange and Levers'!$C$8*N103*(H103+I103)*'Core Exchange and Levers'!$C$42)+$C$107), 0)</f>
        <v>1019</v>
      </c>
      <c r="T103" s="3">
        <f>ROUND((('Core Exchange and Levers'!$C$8*N103*(H103+K103)*'Core Exchange and Levers'!$C$43)+$C$108), 0)</f>
        <v>679</v>
      </c>
      <c r="U103" s="3">
        <f>ROUND((('Core Exchange and Levers'!$C$22*L103*N103)+$C$109), 0)</f>
        <v>1623</v>
      </c>
    </row>
    <row r="104" spans="2:21" x14ac:dyDescent="0.25">
      <c r="B104" s="3" t="s">
        <v>47</v>
      </c>
      <c r="C104" s="3">
        <f>'Core Exchange and Levers'!$C$41*10</f>
        <v>10</v>
      </c>
      <c r="E104" s="3"/>
      <c r="F104" s="3">
        <f>('Core Exchange and Levers'!$C$5*('Core Exchange and Levers'!$C$40*(G104-1)^2))</f>
        <v>67600</v>
      </c>
      <c r="G104" s="3">
        <v>27</v>
      </c>
      <c r="H104" s="3">
        <f>(G104*$C$98*'Core Exchange and Levers'!$C$34*'Core Exchange and Levers'!$C$9)</f>
        <v>81</v>
      </c>
      <c r="I104" s="3">
        <f>(G104*$C$99*'Core Exchange and Levers'!$C$35*'Core Exchange and Levers'!$C$9)</f>
        <v>81</v>
      </c>
      <c r="J104" s="3">
        <f>(G104*$C$100*'Core Exchange and Levers'!$C$36*'Core Exchange and Levers'!$C$9)</f>
        <v>216</v>
      </c>
      <c r="K104" s="3">
        <f>(G104*$C$101*'Core Exchange and Levers'!$C$37*'Core Exchange and Levers'!$C$9)</f>
        <v>54</v>
      </c>
      <c r="L104" s="3">
        <f>(G104*$C$102*'Core Exchange and Levers'!$C$38*'Core Exchange and Levers'!$C$9)</f>
        <v>81</v>
      </c>
      <c r="N104" s="3">
        <v>27</v>
      </c>
      <c r="O104" s="3">
        <f>('Core Exchange and Levers'!$C$6*('Core Exchange and Levers'!$C$20*(H104*N104)+$C$103))</f>
        <v>2212</v>
      </c>
      <c r="P104" s="3">
        <f>ROUND((('Core Exchange and Levers'!$C$11*'Core Exchange and Levers'!$C$21*J104*N104)+$C$104), 0)</f>
        <v>3509</v>
      </c>
      <c r="Q104" s="3">
        <f>('Core Exchange and Levers'!$C$7*('Core Exchange and Levers'!$C$28*(I104*N104)+$C$105))</f>
        <v>2197</v>
      </c>
      <c r="R104" s="3">
        <f>('Core Exchange and Levers'!$C$7*('Core Exchange and Levers'!$C$23*(K104*N104)+$C$106))</f>
        <v>1459</v>
      </c>
      <c r="S104" s="3">
        <f>ROUND((('Core Exchange and Levers'!$C$8*N104*(H104+I104)*'Core Exchange and Levers'!$C$42)+$C$107), 0)</f>
        <v>1099</v>
      </c>
      <c r="T104" s="3">
        <f>ROUND((('Core Exchange and Levers'!$C$8*N104*(H104+K104)*'Core Exchange and Levers'!$C$43)+$C$108), 0)</f>
        <v>732</v>
      </c>
      <c r="U104" s="3">
        <f>ROUND((('Core Exchange and Levers'!$C$22*L104*N104)+$C$109), 0)</f>
        <v>1751</v>
      </c>
    </row>
    <row r="105" spans="2:21" x14ac:dyDescent="0.25">
      <c r="B105" s="3" t="s">
        <v>38</v>
      </c>
      <c r="C105" s="3">
        <f>'Core Exchange and Levers'!$C$41*10</f>
        <v>10</v>
      </c>
      <c r="E105" s="3"/>
      <c r="F105" s="3">
        <f>('Core Exchange and Levers'!$C$5*('Core Exchange and Levers'!$C$40*(G105-1)^2))</f>
        <v>72900</v>
      </c>
      <c r="G105" s="3">
        <v>28</v>
      </c>
      <c r="H105" s="3">
        <f>(G105*$C$98*'Core Exchange and Levers'!$C$34*'Core Exchange and Levers'!$C$9)</f>
        <v>84</v>
      </c>
      <c r="I105" s="3">
        <f>(G105*$C$99*'Core Exchange and Levers'!$C$35*'Core Exchange and Levers'!$C$9)</f>
        <v>84</v>
      </c>
      <c r="J105" s="3">
        <f>(G105*$C$100*'Core Exchange and Levers'!$C$36*'Core Exchange and Levers'!$C$9)</f>
        <v>224</v>
      </c>
      <c r="K105" s="3">
        <f>(G105*$C$101*'Core Exchange and Levers'!$C$37*'Core Exchange and Levers'!$C$9)</f>
        <v>56</v>
      </c>
      <c r="L105" s="3">
        <f>(G105*$C$102*'Core Exchange and Levers'!$C$38*'Core Exchange and Levers'!$C$9)</f>
        <v>84</v>
      </c>
      <c r="N105" s="3">
        <v>28</v>
      </c>
      <c r="O105" s="3">
        <f>('Core Exchange and Levers'!$C$6*('Core Exchange and Levers'!$C$20*(H105*N105)+$C$103))</f>
        <v>2377</v>
      </c>
      <c r="P105" s="3">
        <f>ROUND((('Core Exchange and Levers'!$C$11*'Core Exchange and Levers'!$C$21*J105*N105)+$C$104), 0)</f>
        <v>3773</v>
      </c>
      <c r="Q105" s="3">
        <f>('Core Exchange and Levers'!$C$7*('Core Exchange and Levers'!$C$28*(I105*N105)+$C$105))</f>
        <v>2362</v>
      </c>
      <c r="R105" s="3">
        <f>('Core Exchange and Levers'!$C$7*('Core Exchange and Levers'!$C$23*(K105*N105)+$C$106))</f>
        <v>1569</v>
      </c>
      <c r="S105" s="3">
        <f>ROUND((('Core Exchange and Levers'!$C$8*N105*(H105+I105)*'Core Exchange and Levers'!$C$42)+$C$107), 0)</f>
        <v>1181</v>
      </c>
      <c r="T105" s="3">
        <f>ROUND((('Core Exchange and Levers'!$C$8*N105*(H105+K105)*'Core Exchange and Levers'!$C$43)+$C$108), 0)</f>
        <v>787</v>
      </c>
      <c r="U105" s="3">
        <f>ROUND((('Core Exchange and Levers'!$C$22*L105*N105)+$C$109), 0)</f>
        <v>1883</v>
      </c>
    </row>
    <row r="106" spans="2:21" x14ac:dyDescent="0.25">
      <c r="B106" s="3" t="s">
        <v>39</v>
      </c>
      <c r="C106" s="3">
        <f>'Core Exchange and Levers'!$C$41*1</f>
        <v>1</v>
      </c>
      <c r="E106" s="3"/>
      <c r="F106" s="3">
        <f>('Core Exchange and Levers'!$C$5*('Core Exchange and Levers'!$C$40*(G106-1)^2))</f>
        <v>78400</v>
      </c>
      <c r="G106" s="3">
        <v>29</v>
      </c>
      <c r="H106" s="3">
        <f>(G106*$C$98*'Core Exchange and Levers'!$C$34*'Core Exchange and Levers'!$C$9)</f>
        <v>87</v>
      </c>
      <c r="I106" s="3">
        <f>(G106*$C$99*'Core Exchange and Levers'!$C$35*'Core Exchange and Levers'!$C$9)</f>
        <v>87</v>
      </c>
      <c r="J106" s="3">
        <f>(G106*$C$100*'Core Exchange and Levers'!$C$36*'Core Exchange and Levers'!$C$9)</f>
        <v>232</v>
      </c>
      <c r="K106" s="3">
        <f>(G106*$C$101*'Core Exchange and Levers'!$C$37*'Core Exchange and Levers'!$C$9)</f>
        <v>58</v>
      </c>
      <c r="L106" s="3">
        <f>(G106*$C$102*'Core Exchange and Levers'!$C$38*'Core Exchange and Levers'!$C$9)</f>
        <v>87</v>
      </c>
      <c r="N106" s="3">
        <v>29</v>
      </c>
      <c r="O106" s="3">
        <f>('Core Exchange and Levers'!$C$6*('Core Exchange and Levers'!$C$20*(H106*N106)+$C$103))</f>
        <v>2548</v>
      </c>
      <c r="P106" s="3">
        <f>ROUND((('Core Exchange and Levers'!$C$11*'Core Exchange and Levers'!$C$21*J106*N106)+$C$104), 0)</f>
        <v>4047</v>
      </c>
      <c r="Q106" s="3">
        <f>('Core Exchange and Levers'!$C$7*('Core Exchange and Levers'!$C$28*(I106*N106)+$C$105))</f>
        <v>2533</v>
      </c>
      <c r="R106" s="3">
        <f>('Core Exchange and Levers'!$C$7*('Core Exchange and Levers'!$C$23*(K106*N106)+$C$106))</f>
        <v>1683</v>
      </c>
      <c r="S106" s="3">
        <f>ROUND((('Core Exchange and Levers'!$C$8*N106*(H106+I106)*'Core Exchange and Levers'!$C$42)+$C$107), 0)</f>
        <v>1267</v>
      </c>
      <c r="T106" s="3">
        <f>ROUND((('Core Exchange and Levers'!$C$8*N106*(H106+K106)*'Core Exchange and Levers'!$C$43)+$C$108), 0)</f>
        <v>844</v>
      </c>
      <c r="U106" s="3">
        <f>ROUND((('Core Exchange and Levers'!$C$22*L106*N106)+$C$109), 0)</f>
        <v>2019</v>
      </c>
    </row>
    <row r="107" spans="2:21" x14ac:dyDescent="0.25">
      <c r="B107" s="3" t="s">
        <v>54</v>
      </c>
      <c r="C107" s="3">
        <f>'Core Exchange and Levers'!$C$41*5</f>
        <v>5</v>
      </c>
      <c r="E107" s="3"/>
      <c r="F107" s="3">
        <f>('Core Exchange and Levers'!$C$5*('Core Exchange and Levers'!$C$40*(G107-1)^2))</f>
        <v>84100</v>
      </c>
      <c r="G107" s="3">
        <v>30</v>
      </c>
      <c r="H107" s="3">
        <f>(G107*$C$98*'Core Exchange and Levers'!$C$34*'Core Exchange and Levers'!$C$9)</f>
        <v>90</v>
      </c>
      <c r="I107" s="3">
        <f>(G107*$C$99*'Core Exchange and Levers'!$C$35*'Core Exchange and Levers'!$C$9)</f>
        <v>90</v>
      </c>
      <c r="J107" s="3">
        <f>(G107*$C$100*'Core Exchange and Levers'!$C$36*'Core Exchange and Levers'!$C$9)</f>
        <v>240</v>
      </c>
      <c r="K107" s="3">
        <f>(G107*$C$101*'Core Exchange and Levers'!$C$37*'Core Exchange and Levers'!$C$9)</f>
        <v>60</v>
      </c>
      <c r="L107" s="3">
        <f>(G107*$C$102*'Core Exchange and Levers'!$C$38*'Core Exchange and Levers'!$C$9)</f>
        <v>90</v>
      </c>
      <c r="N107" s="3">
        <v>30</v>
      </c>
      <c r="O107" s="3">
        <f>('Core Exchange and Levers'!$C$6*('Core Exchange and Levers'!$C$20*(H107*N107)+$C$103))</f>
        <v>2725</v>
      </c>
      <c r="P107" s="3">
        <f>ROUND((('Core Exchange and Levers'!$C$11*'Core Exchange and Levers'!$C$21*J107*N107)+$C$104), 0)</f>
        <v>4330</v>
      </c>
      <c r="Q107" s="3">
        <f>('Core Exchange and Levers'!$C$7*('Core Exchange and Levers'!$C$28*(I107*N107)+$C$105))</f>
        <v>2710</v>
      </c>
      <c r="R107" s="3">
        <f>('Core Exchange and Levers'!$C$7*('Core Exchange and Levers'!$C$23*(K107*N107)+$C$106))</f>
        <v>1801</v>
      </c>
      <c r="S107" s="3">
        <f>ROUND((('Core Exchange and Levers'!$C$8*N107*(H107+I107)*'Core Exchange and Levers'!$C$42)+$C$107), 0)</f>
        <v>1355</v>
      </c>
      <c r="T107" s="3">
        <f>ROUND((('Core Exchange and Levers'!$C$8*N107*(H107+K107)*'Core Exchange and Levers'!$C$43)+$C$108), 0)</f>
        <v>903</v>
      </c>
      <c r="U107" s="3">
        <f>ROUND((('Core Exchange and Levers'!$C$22*L107*N107)+$C$109), 0)</f>
        <v>2161</v>
      </c>
    </row>
    <row r="108" spans="2:21" x14ac:dyDescent="0.25">
      <c r="B108" s="3" t="s">
        <v>52</v>
      </c>
      <c r="C108" s="3">
        <f>'Core Exchange and Levers'!$C$41*3</f>
        <v>3</v>
      </c>
    </row>
    <row r="109" spans="2:21" x14ac:dyDescent="0.25">
      <c r="B109" s="3" t="s">
        <v>40</v>
      </c>
      <c r="C109" s="3">
        <f>'Core Exchange and Levers'!$C$41*1</f>
        <v>1</v>
      </c>
    </row>
    <row r="111" spans="2:21" x14ac:dyDescent="0.25">
      <c r="B111" s="5" t="s">
        <v>61</v>
      </c>
      <c r="C111" s="4"/>
      <c r="E111" s="4"/>
      <c r="F111" s="4"/>
      <c r="G111" s="5" t="s">
        <v>17</v>
      </c>
      <c r="H111" s="4"/>
      <c r="I111" s="4"/>
      <c r="J111" s="4"/>
      <c r="K111" s="4"/>
      <c r="L111" s="4"/>
      <c r="N111" s="5" t="s">
        <v>27</v>
      </c>
      <c r="O111" s="4"/>
      <c r="P111" s="4"/>
      <c r="Q111" s="4"/>
      <c r="R111" s="4"/>
      <c r="S111" s="4"/>
      <c r="T111" s="4"/>
      <c r="U111" s="4"/>
    </row>
    <row r="112" spans="2:21" x14ac:dyDescent="0.25">
      <c r="B112" s="3"/>
      <c r="C112" s="3"/>
      <c r="E112" s="3"/>
      <c r="F112" s="3"/>
      <c r="G112" s="3"/>
      <c r="H112" s="3"/>
      <c r="I112" s="3"/>
      <c r="J112" s="3"/>
      <c r="K112" s="3"/>
      <c r="L112" s="3"/>
      <c r="N112" s="3"/>
      <c r="O112" s="3"/>
      <c r="P112" s="3"/>
      <c r="Q112" s="3"/>
      <c r="R112" s="3"/>
      <c r="S112" s="3"/>
      <c r="T112" s="3"/>
      <c r="U112" s="3"/>
    </row>
    <row r="113" spans="2:21" x14ac:dyDescent="0.25">
      <c r="B113" s="3"/>
      <c r="C113" s="3"/>
      <c r="E113" s="3" t="s">
        <v>62</v>
      </c>
      <c r="F113" s="3" t="s">
        <v>7</v>
      </c>
      <c r="G113" s="3" t="s">
        <v>6</v>
      </c>
      <c r="H113" s="3" t="s">
        <v>8</v>
      </c>
      <c r="I113" s="3" t="s">
        <v>11</v>
      </c>
      <c r="J113" s="3" t="s">
        <v>12</v>
      </c>
      <c r="K113" s="3" t="s">
        <v>9</v>
      </c>
      <c r="L113" s="3" t="s">
        <v>10</v>
      </c>
      <c r="N113" s="3" t="s">
        <v>6</v>
      </c>
      <c r="O113" s="3" t="s">
        <v>3</v>
      </c>
      <c r="P113" s="3" t="s">
        <v>46</v>
      </c>
      <c r="Q113" s="3" t="s">
        <v>41</v>
      </c>
      <c r="R113" s="3" t="s">
        <v>42</v>
      </c>
      <c r="S113" s="3" t="s">
        <v>44</v>
      </c>
      <c r="T113" s="3" t="s">
        <v>45</v>
      </c>
      <c r="U113" s="3" t="s">
        <v>5</v>
      </c>
    </row>
    <row r="114" spans="2:21" x14ac:dyDescent="0.25">
      <c r="B114" s="3" t="s">
        <v>31</v>
      </c>
      <c r="C114" s="3">
        <f>'Core Exchange and Levers'!$C$39*1.75</f>
        <v>1.75</v>
      </c>
      <c r="E114" s="3"/>
      <c r="F114" s="3">
        <f>('Core Exchange and Levers'!$C$5*('Core Exchange and Levers'!$C$40*(G114-1)^2))</f>
        <v>40000</v>
      </c>
      <c r="G114" s="3">
        <v>21</v>
      </c>
      <c r="H114" s="3">
        <f>ROUND((G114*$C$114*'Core Exchange and Levers'!$C$34*'Core Exchange and Levers'!$C$9), 0)</f>
        <v>37</v>
      </c>
      <c r="I114" s="3">
        <f>(G114*$C$115*'Core Exchange and Levers'!$C$35*'Core Exchange and Levers'!$C$9)</f>
        <v>21</v>
      </c>
      <c r="J114" s="3">
        <f>ROUND((G114*$C$116*'Core Exchange and Levers'!$C$36*'Core Exchange and Levers'!$C$9), 0)</f>
        <v>88</v>
      </c>
      <c r="K114" s="3">
        <f>(G114*$C$117*'Core Exchange and Levers'!$C$37*'Core Exchange and Levers'!$C$9)</f>
        <v>105</v>
      </c>
      <c r="L114" s="3">
        <f>(G114*$C$118*'Core Exchange and Levers'!$C$38*'Core Exchange and Levers'!$C$9)</f>
        <v>126</v>
      </c>
      <c r="N114" s="3">
        <v>21</v>
      </c>
      <c r="O114" s="3">
        <f>('Core Exchange and Levers'!$C$6*('Core Exchange and Levers'!$C$20*(H114*N114)+$C$119))</f>
        <v>802</v>
      </c>
      <c r="P114" s="3">
        <f>ROUND((('Core Exchange and Levers'!$C$11*'Core Exchange and Levers'!$C$21*J114*N114)+$C$120), 0)</f>
        <v>1119</v>
      </c>
      <c r="Q114" s="3">
        <f>('Core Exchange and Levers'!$C$7*('Core Exchange and Levers'!$C$28*(I114*N114)+$C$121))</f>
        <v>442</v>
      </c>
      <c r="R114" s="3">
        <f>('Core Exchange and Levers'!$C$7*('Core Exchange and Levers'!$C$23*(K114*N114)+$C$122))</f>
        <v>2255</v>
      </c>
      <c r="S114" s="3">
        <f>ROUND((('Core Exchange and Levers'!$C$8*N114*(H114+I114)*'Core Exchange and Levers'!$C$42)+$C$123), 0)</f>
        <v>308</v>
      </c>
      <c r="T114" s="3">
        <f>ROUND((('Core Exchange and Levers'!$C$8*N114*(H114+K114)*'Core Exchange and Levers'!$C$43)+$C$124), 0)</f>
        <v>598</v>
      </c>
      <c r="U114" s="3">
        <f>ROUND((('Core Exchange and Levers'!$C$22*L114*N114)+$C$125), 0)</f>
        <v>2127</v>
      </c>
    </row>
    <row r="115" spans="2:21" x14ac:dyDescent="0.25">
      <c r="B115" s="3" t="s">
        <v>30</v>
      </c>
      <c r="C115" s="3">
        <f>'Core Exchange and Levers'!$C$39*1</f>
        <v>1</v>
      </c>
      <c r="E115" s="3"/>
      <c r="F115" s="3">
        <f>('Core Exchange and Levers'!$C$5*('Core Exchange and Levers'!$C$40*(G115-1)^2))</f>
        <v>44100</v>
      </c>
      <c r="G115" s="3">
        <v>22</v>
      </c>
      <c r="H115" s="3">
        <f>ROUND((G115*$C$114*'Core Exchange and Levers'!$C$34*'Core Exchange and Levers'!$C$9), 0)</f>
        <v>39</v>
      </c>
      <c r="I115" s="3">
        <f>(G115*$C$115*'Core Exchange and Levers'!$C$35*'Core Exchange and Levers'!$C$9)</f>
        <v>22</v>
      </c>
      <c r="J115" s="3">
        <f>ROUND((G115*$C$116*'Core Exchange and Levers'!$C$36*'Core Exchange and Levers'!$C$9), 0)</f>
        <v>92</v>
      </c>
      <c r="K115" s="3">
        <f>(G115*$C$117*'Core Exchange and Levers'!$C$37*'Core Exchange and Levers'!$C$9)</f>
        <v>110</v>
      </c>
      <c r="L115" s="3">
        <f>(G115*$C$118*'Core Exchange and Levers'!$C$38*'Core Exchange and Levers'!$C$9)</f>
        <v>132</v>
      </c>
      <c r="N115" s="3">
        <v>22</v>
      </c>
      <c r="O115" s="3">
        <f>('Core Exchange and Levers'!$C$6*('Core Exchange and Levers'!$C$20*(H115*N115)+$C$119))</f>
        <v>883</v>
      </c>
      <c r="P115" s="3">
        <f>ROUND((('Core Exchange and Levers'!$C$11*'Core Exchange and Levers'!$C$21*J115*N115)+$C$120), 0)</f>
        <v>1224</v>
      </c>
      <c r="Q115" s="3">
        <f>('Core Exchange and Levers'!$C$7*('Core Exchange and Levers'!$C$28*(I115*N115)+$C$121))</f>
        <v>485</v>
      </c>
      <c r="R115" s="3">
        <f>('Core Exchange and Levers'!$C$7*('Core Exchange and Levers'!$C$23*(K115*N115)+$C$122))</f>
        <v>2470</v>
      </c>
      <c r="S115" s="3">
        <f>ROUND((('Core Exchange and Levers'!$C$8*N115*(H115+I115)*'Core Exchange and Levers'!$C$42)+$C$123), 0)</f>
        <v>339</v>
      </c>
      <c r="T115" s="3">
        <f>ROUND((('Core Exchange and Levers'!$C$8*N115*(H115+K115)*'Core Exchange and Levers'!$C$43)+$C$124), 0)</f>
        <v>658</v>
      </c>
      <c r="U115" s="3">
        <f>ROUND((('Core Exchange and Levers'!$C$22*L115*N115)+$C$125), 0)</f>
        <v>2333</v>
      </c>
    </row>
    <row r="116" spans="2:21" x14ac:dyDescent="0.25">
      <c r="B116" s="3" t="s">
        <v>32</v>
      </c>
      <c r="C116" s="3">
        <f>'Core Exchange and Levers'!$C$39*4.2</f>
        <v>4.2</v>
      </c>
      <c r="E116" s="3"/>
      <c r="F116" s="3">
        <f>('Core Exchange and Levers'!$C$5*('Core Exchange and Levers'!$C$40*(G116-1)^2))</f>
        <v>48400</v>
      </c>
      <c r="G116" s="3">
        <v>23</v>
      </c>
      <c r="H116" s="3">
        <f>ROUND((G116*$C$114*'Core Exchange and Levers'!$C$34*'Core Exchange and Levers'!$C$9), 0)</f>
        <v>40</v>
      </c>
      <c r="I116" s="3">
        <f>(G116*$C$115*'Core Exchange and Levers'!$C$35*'Core Exchange and Levers'!$C$9)</f>
        <v>23</v>
      </c>
      <c r="J116" s="3">
        <f>ROUND((G116*$C$116*'Core Exchange and Levers'!$C$36*'Core Exchange and Levers'!$C$9), 0)</f>
        <v>97</v>
      </c>
      <c r="K116" s="3">
        <f>(G116*$C$117*'Core Exchange and Levers'!$C$37*'Core Exchange and Levers'!$C$9)</f>
        <v>115</v>
      </c>
      <c r="L116" s="3">
        <f>(G116*$C$118*'Core Exchange and Levers'!$C$38*'Core Exchange and Levers'!$C$9)</f>
        <v>138</v>
      </c>
      <c r="N116" s="3">
        <v>23</v>
      </c>
      <c r="O116" s="3">
        <f>('Core Exchange and Levers'!$C$6*('Core Exchange and Levers'!$C$20*(H116*N116)+$C$119))</f>
        <v>945</v>
      </c>
      <c r="P116" s="3">
        <f>ROUND((('Core Exchange and Levers'!$C$11*'Core Exchange and Levers'!$C$21*J116*N116)+$C$120), 0)</f>
        <v>1349</v>
      </c>
      <c r="Q116" s="3">
        <f>('Core Exchange and Levers'!$C$7*('Core Exchange and Levers'!$C$28*(I116*N116)+$C$121))</f>
        <v>530</v>
      </c>
      <c r="R116" s="3">
        <f>('Core Exchange and Levers'!$C$7*('Core Exchange and Levers'!$C$23*(K116*N116)+$C$122))</f>
        <v>2695</v>
      </c>
      <c r="S116" s="3">
        <f>ROUND((('Core Exchange and Levers'!$C$8*N116*(H116+I116)*'Core Exchange and Levers'!$C$42)+$C$123), 0)</f>
        <v>365</v>
      </c>
      <c r="T116" s="3">
        <f>ROUND((('Core Exchange and Levers'!$C$8*N116*(H116+K116)*'Core Exchange and Levers'!$C$43)+$C$124), 0)</f>
        <v>715</v>
      </c>
      <c r="U116" s="3">
        <f>ROUND((('Core Exchange and Levers'!$C$22*L116*N116)+$C$125), 0)</f>
        <v>2549</v>
      </c>
    </row>
    <row r="117" spans="2:21" x14ac:dyDescent="0.25">
      <c r="B117" s="3" t="s">
        <v>33</v>
      </c>
      <c r="C117" s="3">
        <v>5</v>
      </c>
      <c r="E117" s="3"/>
      <c r="F117" s="3">
        <f>('Core Exchange and Levers'!$C$5*('Core Exchange and Levers'!$C$40*(G117-1)^2))</f>
        <v>52900</v>
      </c>
      <c r="G117" s="3">
        <v>24</v>
      </c>
      <c r="H117" s="3">
        <f>ROUND((G117*$C$114*'Core Exchange and Levers'!$C$34*'Core Exchange and Levers'!$C$9), 0)</f>
        <v>42</v>
      </c>
      <c r="I117" s="3">
        <f>(G117*$C$115*'Core Exchange and Levers'!$C$35*'Core Exchange and Levers'!$C$9)</f>
        <v>24</v>
      </c>
      <c r="J117" s="3">
        <f>ROUND((G117*$C$116*'Core Exchange and Levers'!$C$36*'Core Exchange and Levers'!$C$9), 0)</f>
        <v>101</v>
      </c>
      <c r="K117" s="3">
        <f>(G117*$C$117*'Core Exchange and Levers'!$C$37*'Core Exchange and Levers'!$C$9)</f>
        <v>120</v>
      </c>
      <c r="L117" s="3">
        <f>(G117*$C$118*'Core Exchange and Levers'!$C$38*'Core Exchange and Levers'!$C$9)</f>
        <v>144</v>
      </c>
      <c r="N117" s="3">
        <v>24</v>
      </c>
      <c r="O117" s="3">
        <f>('Core Exchange and Levers'!$C$6*('Core Exchange and Levers'!$C$20*(H117*N117)+$C$119))</f>
        <v>1033</v>
      </c>
      <c r="P117" s="3">
        <f>ROUND((('Core Exchange and Levers'!$C$11*'Core Exchange and Levers'!$C$21*J117*N117)+$C$120), 0)</f>
        <v>1464</v>
      </c>
      <c r="Q117" s="3">
        <f>('Core Exchange and Levers'!$C$7*('Core Exchange and Levers'!$C$28*(I117*N117)+$C$121))</f>
        <v>577</v>
      </c>
      <c r="R117" s="3">
        <f>('Core Exchange and Levers'!$C$7*('Core Exchange and Levers'!$C$23*(K117*N117)+$C$122))</f>
        <v>2930</v>
      </c>
      <c r="S117" s="3">
        <f>ROUND((('Core Exchange and Levers'!$C$8*N117*(H117+I117)*'Core Exchange and Levers'!$C$42)+$C$123), 0)</f>
        <v>399</v>
      </c>
      <c r="T117" s="3">
        <f>ROUND((('Core Exchange and Levers'!$C$8*N117*(H117+K117)*'Core Exchange and Levers'!$C$43)+$C$124), 0)</f>
        <v>780</v>
      </c>
      <c r="U117" s="3">
        <f>ROUND((('Core Exchange and Levers'!$C$22*L117*N117)+$C$125), 0)</f>
        <v>2775</v>
      </c>
    </row>
    <row r="118" spans="2:21" x14ac:dyDescent="0.25">
      <c r="B118" s="3" t="s">
        <v>34</v>
      </c>
      <c r="C118" s="3">
        <v>6</v>
      </c>
      <c r="E118" s="3"/>
      <c r="F118" s="3">
        <f>('Core Exchange and Levers'!$C$5*('Core Exchange and Levers'!$C$40*(G118-1)^2))</f>
        <v>57600</v>
      </c>
      <c r="G118" s="3">
        <v>25</v>
      </c>
      <c r="H118" s="3">
        <f>ROUND((G118*$C$114*'Core Exchange and Levers'!$C$34*'Core Exchange and Levers'!$C$9), 0)</f>
        <v>44</v>
      </c>
      <c r="I118" s="3">
        <f>(G118*$C$115*'Core Exchange and Levers'!$C$35*'Core Exchange and Levers'!$C$9)</f>
        <v>25</v>
      </c>
      <c r="J118" s="3">
        <f>ROUND((G118*$C$116*'Core Exchange and Levers'!$C$36*'Core Exchange and Levers'!$C$9), 0)</f>
        <v>105</v>
      </c>
      <c r="K118" s="3">
        <f>(G118*$C$117*'Core Exchange and Levers'!$C$37*'Core Exchange and Levers'!$C$9)</f>
        <v>125</v>
      </c>
      <c r="L118" s="3">
        <f>(G118*$C$118*'Core Exchange and Levers'!$C$38*'Core Exchange and Levers'!$C$9)</f>
        <v>150</v>
      </c>
      <c r="N118" s="3">
        <v>25</v>
      </c>
      <c r="O118" s="3">
        <f>('Core Exchange and Levers'!$C$6*('Core Exchange and Levers'!$C$20*(H118*N118)+$C$119))</f>
        <v>1125</v>
      </c>
      <c r="P118" s="3">
        <f>ROUND((('Core Exchange and Levers'!$C$11*'Core Exchange and Levers'!$C$21*J118*N118)+$C$120), 0)</f>
        <v>1585</v>
      </c>
      <c r="Q118" s="3">
        <f>('Core Exchange and Levers'!$C$7*('Core Exchange and Levers'!$C$28*(I118*N118)+$C$121))</f>
        <v>626</v>
      </c>
      <c r="R118" s="3">
        <f>('Core Exchange and Levers'!$C$7*('Core Exchange and Levers'!$C$23*(K118*N118)+$C$122))</f>
        <v>3175</v>
      </c>
      <c r="S118" s="3">
        <f>ROUND((('Core Exchange and Levers'!$C$8*N118*(H118+I118)*'Core Exchange and Levers'!$C$42)+$C$123), 0)</f>
        <v>434</v>
      </c>
      <c r="T118" s="3">
        <f>ROUND((('Core Exchange and Levers'!$C$8*N118*(H118+K118)*'Core Exchange and Levers'!$C$43)+$C$124), 0)</f>
        <v>847</v>
      </c>
      <c r="U118" s="3">
        <f>ROUND((('Core Exchange and Levers'!$C$22*L118*N118)+$C$125), 0)</f>
        <v>3010</v>
      </c>
    </row>
    <row r="119" spans="2:21" x14ac:dyDescent="0.25">
      <c r="B119" s="3" t="s">
        <v>35</v>
      </c>
      <c r="C119" s="3">
        <f>'Core Exchange and Levers'!$C$41*25</f>
        <v>25</v>
      </c>
      <c r="E119" s="3"/>
      <c r="F119" s="3">
        <f>('Core Exchange and Levers'!$C$5*('Core Exchange and Levers'!$C$40*(G119-1)^2))</f>
        <v>62500</v>
      </c>
      <c r="G119" s="3">
        <v>26</v>
      </c>
      <c r="H119" s="3">
        <f>ROUND((G119*$C$114*'Core Exchange and Levers'!$C$34*'Core Exchange and Levers'!$C$9), 0)</f>
        <v>46</v>
      </c>
      <c r="I119" s="3">
        <f>(G119*$C$115*'Core Exchange and Levers'!$C$35*'Core Exchange and Levers'!$C$9)</f>
        <v>26</v>
      </c>
      <c r="J119" s="3">
        <f>ROUND((G119*$C$116*'Core Exchange and Levers'!$C$36*'Core Exchange and Levers'!$C$9), 0)</f>
        <v>109</v>
      </c>
      <c r="K119" s="3">
        <f>(G119*$C$117*'Core Exchange and Levers'!$C$37*'Core Exchange and Levers'!$C$9)</f>
        <v>130</v>
      </c>
      <c r="L119" s="3">
        <f>(G119*$C$118*'Core Exchange and Levers'!$C$38*'Core Exchange and Levers'!$C$9)</f>
        <v>156</v>
      </c>
      <c r="N119" s="3">
        <v>26</v>
      </c>
      <c r="O119" s="3">
        <f>('Core Exchange and Levers'!$C$6*('Core Exchange and Levers'!$C$20*(H119*N119)+$C$119))</f>
        <v>1221</v>
      </c>
      <c r="P119" s="3">
        <f>ROUND((('Core Exchange and Levers'!$C$11*'Core Exchange and Levers'!$C$21*J119*N119)+$C$120), 0)</f>
        <v>1710</v>
      </c>
      <c r="Q119" s="3">
        <f>('Core Exchange and Levers'!$C$7*('Core Exchange and Levers'!$C$28*(I119*N119)+$C$121))</f>
        <v>677</v>
      </c>
      <c r="R119" s="3">
        <f>('Core Exchange and Levers'!$C$7*('Core Exchange and Levers'!$C$23*(K119*N119)+$C$122))</f>
        <v>3430</v>
      </c>
      <c r="S119" s="3">
        <f>ROUND((('Core Exchange and Levers'!$C$8*N119*(H119+I119)*'Core Exchange and Levers'!$C$42)+$C$123), 0)</f>
        <v>471</v>
      </c>
      <c r="T119" s="3">
        <f>ROUND((('Core Exchange and Levers'!$C$8*N119*(H119+K119)*'Core Exchange and Levers'!$C$43)+$C$124), 0)</f>
        <v>917</v>
      </c>
      <c r="U119" s="3">
        <f>ROUND((('Core Exchange and Levers'!$C$22*L119*N119)+$C$125), 0)</f>
        <v>3255</v>
      </c>
    </row>
    <row r="120" spans="2:21" x14ac:dyDescent="0.25">
      <c r="B120" s="3" t="s">
        <v>47</v>
      </c>
      <c r="C120" s="3">
        <f>'Core Exchange and Levers'!$C$41*10</f>
        <v>10</v>
      </c>
      <c r="E120" s="3"/>
      <c r="F120" s="3">
        <f>('Core Exchange and Levers'!$C$5*('Core Exchange and Levers'!$C$40*(G120-1)^2))</f>
        <v>67600</v>
      </c>
      <c r="G120" s="3">
        <v>27</v>
      </c>
      <c r="H120" s="3">
        <f>ROUND((G120*$C$114*'Core Exchange and Levers'!$C$34*'Core Exchange and Levers'!$C$9), 0)</f>
        <v>47</v>
      </c>
      <c r="I120" s="3">
        <f>(G120*$C$115*'Core Exchange and Levers'!$C$35*'Core Exchange and Levers'!$C$9)</f>
        <v>27</v>
      </c>
      <c r="J120" s="3">
        <f>ROUND((G120*$C$116*'Core Exchange and Levers'!$C$36*'Core Exchange and Levers'!$C$9), 0)</f>
        <v>113</v>
      </c>
      <c r="K120" s="3">
        <f>(G120*$C$117*'Core Exchange and Levers'!$C$37*'Core Exchange and Levers'!$C$9)</f>
        <v>135</v>
      </c>
      <c r="L120" s="3">
        <f>(G120*$C$118*'Core Exchange and Levers'!$C$38*'Core Exchange and Levers'!$C$9)</f>
        <v>162</v>
      </c>
      <c r="N120" s="3">
        <v>27</v>
      </c>
      <c r="O120" s="3">
        <f>('Core Exchange and Levers'!$C$6*('Core Exchange and Levers'!$C$20*(H120*N120)+$C$119))</f>
        <v>1294</v>
      </c>
      <c r="P120" s="3">
        <f>ROUND((('Core Exchange and Levers'!$C$11*'Core Exchange and Levers'!$C$21*J120*N120)+$C$120), 0)</f>
        <v>1841</v>
      </c>
      <c r="Q120" s="3">
        <f>('Core Exchange and Levers'!$C$7*('Core Exchange and Levers'!$C$28*(I120*N120)+$C$121))</f>
        <v>730</v>
      </c>
      <c r="R120" s="3">
        <f>('Core Exchange and Levers'!$C$7*('Core Exchange and Levers'!$C$23*(K120*N120)+$C$122))</f>
        <v>3695</v>
      </c>
      <c r="S120" s="3">
        <f>ROUND((('Core Exchange and Levers'!$C$8*N120*(H120+I120)*'Core Exchange and Levers'!$C$42)+$C$123), 0)</f>
        <v>503</v>
      </c>
      <c r="T120" s="3">
        <f>ROUND((('Core Exchange and Levers'!$C$8*N120*(H120+K120)*'Core Exchange and Levers'!$C$43)+$C$124), 0)</f>
        <v>985</v>
      </c>
      <c r="U120" s="3">
        <f>ROUND((('Core Exchange and Levers'!$C$22*L120*N120)+$C$125), 0)</f>
        <v>3509</v>
      </c>
    </row>
    <row r="121" spans="2:21" x14ac:dyDescent="0.25">
      <c r="B121" s="3" t="s">
        <v>38</v>
      </c>
      <c r="C121" s="3">
        <f>'Core Exchange and Levers'!$C$41*1</f>
        <v>1</v>
      </c>
      <c r="E121" s="3"/>
      <c r="F121" s="3">
        <f>('Core Exchange and Levers'!$C$5*('Core Exchange and Levers'!$C$40*(G121-1)^2))</f>
        <v>72900</v>
      </c>
      <c r="G121" s="3">
        <v>28</v>
      </c>
      <c r="H121" s="3">
        <f>ROUND((G121*$C$114*'Core Exchange and Levers'!$C$34*'Core Exchange and Levers'!$C$9), 0)</f>
        <v>49</v>
      </c>
      <c r="I121" s="3">
        <f>(G121*$C$115*'Core Exchange and Levers'!$C$35*'Core Exchange and Levers'!$C$9)</f>
        <v>28</v>
      </c>
      <c r="J121" s="3">
        <f>ROUND((G121*$C$116*'Core Exchange and Levers'!$C$36*'Core Exchange and Levers'!$C$9), 0)</f>
        <v>118</v>
      </c>
      <c r="K121" s="3">
        <f>(G121*$C$117*'Core Exchange and Levers'!$C$37*'Core Exchange and Levers'!$C$9)</f>
        <v>140</v>
      </c>
      <c r="L121" s="3">
        <f>(G121*$C$118*'Core Exchange and Levers'!$C$38*'Core Exchange and Levers'!$C$9)</f>
        <v>168</v>
      </c>
      <c r="N121" s="3">
        <v>28</v>
      </c>
      <c r="O121" s="3">
        <f>('Core Exchange and Levers'!$C$6*('Core Exchange and Levers'!$C$20*(H121*N121)+$C$119))</f>
        <v>1397</v>
      </c>
      <c r="P121" s="3">
        <f>ROUND((('Core Exchange and Levers'!$C$11*'Core Exchange and Levers'!$C$21*J121*N121)+$C$120), 0)</f>
        <v>1992</v>
      </c>
      <c r="Q121" s="3">
        <f>('Core Exchange and Levers'!$C$7*('Core Exchange and Levers'!$C$28*(I121*N121)+$C$121))</f>
        <v>785</v>
      </c>
      <c r="R121" s="3">
        <f>('Core Exchange and Levers'!$C$7*('Core Exchange and Levers'!$C$23*(K121*N121)+$C$122))</f>
        <v>3970</v>
      </c>
      <c r="S121" s="3">
        <f>ROUND((('Core Exchange and Levers'!$C$8*N121*(H121+I121)*'Core Exchange and Levers'!$C$42)+$C$123), 0)</f>
        <v>542</v>
      </c>
      <c r="T121" s="3">
        <f>ROUND((('Core Exchange and Levers'!$C$8*N121*(H121+K121)*'Core Exchange and Levers'!$C$43)+$C$124), 0)</f>
        <v>1060</v>
      </c>
      <c r="U121" s="3">
        <f>ROUND((('Core Exchange and Levers'!$C$22*L121*N121)+$C$125), 0)</f>
        <v>3773</v>
      </c>
    </row>
    <row r="122" spans="2:21" x14ac:dyDescent="0.25">
      <c r="B122" s="3" t="s">
        <v>39</v>
      </c>
      <c r="C122" s="3">
        <v>50</v>
      </c>
      <c r="E122" s="3"/>
      <c r="F122" s="3">
        <f>('Core Exchange and Levers'!$C$5*('Core Exchange and Levers'!$C$40*(G122-1)^2))</f>
        <v>78400</v>
      </c>
      <c r="G122" s="3">
        <v>29</v>
      </c>
      <c r="H122" s="3">
        <f>ROUND((G122*$C$114*'Core Exchange and Levers'!$C$34*'Core Exchange and Levers'!$C$9), 0)</f>
        <v>51</v>
      </c>
      <c r="I122" s="3">
        <f>(G122*$C$115*'Core Exchange and Levers'!$C$35*'Core Exchange and Levers'!$C$9)</f>
        <v>29</v>
      </c>
      <c r="J122" s="3">
        <f>ROUND((G122*$C$116*'Core Exchange and Levers'!$C$36*'Core Exchange and Levers'!$C$9), 0)</f>
        <v>122</v>
      </c>
      <c r="K122" s="3">
        <f>(G122*$C$117*'Core Exchange and Levers'!$C$37*'Core Exchange and Levers'!$C$9)</f>
        <v>145</v>
      </c>
      <c r="L122" s="3">
        <f>(G122*$C$118*'Core Exchange and Levers'!$C$38*'Core Exchange and Levers'!$C$9)</f>
        <v>174</v>
      </c>
      <c r="N122" s="3">
        <v>29</v>
      </c>
      <c r="O122" s="3">
        <f>('Core Exchange and Levers'!$C$6*('Core Exchange and Levers'!$C$20*(H122*N122)+$C$119))</f>
        <v>1504</v>
      </c>
      <c r="P122" s="3">
        <f>ROUND((('Core Exchange and Levers'!$C$11*'Core Exchange and Levers'!$C$21*J122*N122)+$C$120), 0)</f>
        <v>2133</v>
      </c>
      <c r="Q122" s="3">
        <f>('Core Exchange and Levers'!$C$7*('Core Exchange and Levers'!$C$28*(I122*N122)+$C$121))</f>
        <v>842</v>
      </c>
      <c r="R122" s="3">
        <f>('Core Exchange and Levers'!$C$7*('Core Exchange and Levers'!$C$23*(K122*N122)+$C$122))</f>
        <v>4255</v>
      </c>
      <c r="S122" s="3">
        <f>ROUND((('Core Exchange and Levers'!$C$8*N122*(H122+I122)*'Core Exchange and Levers'!$C$42)+$C$123), 0)</f>
        <v>583</v>
      </c>
      <c r="T122" s="3">
        <f>ROUND((('Core Exchange and Levers'!$C$8*N122*(H122+K122)*'Core Exchange and Levers'!$C$43)+$C$124), 0)</f>
        <v>1139</v>
      </c>
      <c r="U122" s="3">
        <f>ROUND((('Core Exchange and Levers'!$C$22*L122*N122)+$C$125), 0)</f>
        <v>4047</v>
      </c>
    </row>
    <row r="123" spans="2:21" x14ac:dyDescent="0.25">
      <c r="B123" s="3" t="s">
        <v>54</v>
      </c>
      <c r="C123" s="3">
        <f>'Core Exchange and Levers'!$C$41*3</f>
        <v>3</v>
      </c>
      <c r="E123" s="3"/>
      <c r="F123" s="3">
        <f>('Core Exchange and Levers'!$C$5*('Core Exchange and Levers'!$C$40*(G123-1)^2))</f>
        <v>84100</v>
      </c>
      <c r="G123" s="3">
        <v>30</v>
      </c>
      <c r="H123" s="3">
        <f>ROUND((G123*$C$114*'Core Exchange and Levers'!$C$34*'Core Exchange and Levers'!$C$9), 0)</f>
        <v>53</v>
      </c>
      <c r="I123" s="3">
        <f>(G123*$C$115*'Core Exchange and Levers'!$C$35*'Core Exchange and Levers'!$C$9)</f>
        <v>30</v>
      </c>
      <c r="J123" s="3">
        <f>ROUND((G123*$C$116*'Core Exchange and Levers'!$C$36*'Core Exchange and Levers'!$C$9), 0)</f>
        <v>126</v>
      </c>
      <c r="K123" s="3">
        <f>(G123*$C$117*'Core Exchange and Levers'!$C$37*'Core Exchange and Levers'!$C$9)</f>
        <v>150</v>
      </c>
      <c r="L123" s="3">
        <f>(G123*$C$118*'Core Exchange and Levers'!$C$38*'Core Exchange and Levers'!$C$9)</f>
        <v>180</v>
      </c>
      <c r="N123" s="3">
        <v>30</v>
      </c>
      <c r="O123" s="3">
        <f>('Core Exchange and Levers'!$C$6*('Core Exchange and Levers'!$C$20*(H123*N123)+$C$119))</f>
        <v>1615</v>
      </c>
      <c r="P123" s="3">
        <f>ROUND((('Core Exchange and Levers'!$C$11*'Core Exchange and Levers'!$C$21*J123*N123)+$C$120), 0)</f>
        <v>2278</v>
      </c>
      <c r="Q123" s="3">
        <f>('Core Exchange and Levers'!$C$7*('Core Exchange and Levers'!$C$28*(I123*N123)+$C$121))</f>
        <v>901</v>
      </c>
      <c r="R123" s="3">
        <f>('Core Exchange and Levers'!$C$7*('Core Exchange and Levers'!$C$23*(K123*N123)+$C$122))</f>
        <v>4550</v>
      </c>
      <c r="S123" s="3">
        <f>ROUND((('Core Exchange and Levers'!$C$8*N123*(H123+I123)*'Core Exchange and Levers'!$C$42)+$C$123), 0)</f>
        <v>626</v>
      </c>
      <c r="T123" s="3">
        <f>ROUND((('Core Exchange and Levers'!$C$8*N123*(H123+K123)*'Core Exchange and Levers'!$C$43)+$C$124), 0)</f>
        <v>1220</v>
      </c>
      <c r="U123" s="3">
        <f>ROUND((('Core Exchange and Levers'!$C$22*L123*N123)+$C$125), 0)</f>
        <v>4330</v>
      </c>
    </row>
    <row r="124" spans="2:21" x14ac:dyDescent="0.25">
      <c r="B124" s="3" t="s">
        <v>52</v>
      </c>
      <c r="C124" s="3">
        <f>'Core Exchange and Levers'!$C$41*2</f>
        <v>2</v>
      </c>
    </row>
    <row r="125" spans="2:21" x14ac:dyDescent="0.25">
      <c r="B125" s="3" t="s">
        <v>40</v>
      </c>
      <c r="C125" s="3">
        <v>10</v>
      </c>
    </row>
    <row r="127" spans="2:21" x14ac:dyDescent="0.25">
      <c r="B127" s="5" t="s">
        <v>63</v>
      </c>
      <c r="C127" s="4"/>
      <c r="E127" s="4"/>
      <c r="F127" s="4"/>
      <c r="G127" s="5" t="s">
        <v>17</v>
      </c>
      <c r="H127" s="4"/>
      <c r="I127" s="4"/>
      <c r="J127" s="4"/>
      <c r="K127" s="4"/>
      <c r="L127" s="4"/>
      <c r="N127" s="5" t="s">
        <v>27</v>
      </c>
      <c r="O127" s="4"/>
      <c r="P127" s="4"/>
      <c r="Q127" s="4"/>
      <c r="R127" s="4"/>
      <c r="S127" s="4"/>
      <c r="T127" s="4"/>
      <c r="U127" s="4"/>
    </row>
    <row r="128" spans="2:21" x14ac:dyDescent="0.25">
      <c r="B128" s="3"/>
      <c r="C128" s="3"/>
      <c r="E128" s="3"/>
      <c r="F128" s="3"/>
      <c r="G128" s="3"/>
      <c r="H128" s="3"/>
      <c r="I128" s="3"/>
      <c r="J128" s="3"/>
      <c r="K128" s="3"/>
      <c r="L128" s="3"/>
      <c r="N128" s="3"/>
      <c r="O128" s="3"/>
      <c r="P128" s="3"/>
      <c r="Q128" s="3"/>
      <c r="R128" s="3"/>
      <c r="S128" s="3"/>
      <c r="T128" s="3"/>
      <c r="U128" s="3"/>
    </row>
    <row r="129" spans="2:21" x14ac:dyDescent="0.25">
      <c r="B129" s="3"/>
      <c r="C129" s="3"/>
      <c r="E129" s="3" t="s">
        <v>64</v>
      </c>
      <c r="F129" s="3" t="s">
        <v>7</v>
      </c>
      <c r="G129" s="3" t="s">
        <v>6</v>
      </c>
      <c r="H129" s="3" t="s">
        <v>8</v>
      </c>
      <c r="I129" s="3" t="s">
        <v>11</v>
      </c>
      <c r="J129" s="3" t="s">
        <v>12</v>
      </c>
      <c r="K129" s="3" t="s">
        <v>9</v>
      </c>
      <c r="L129" s="3" t="s">
        <v>10</v>
      </c>
      <c r="N129" s="3" t="s">
        <v>6</v>
      </c>
      <c r="O129" s="3" t="s">
        <v>3</v>
      </c>
      <c r="P129" s="3" t="s">
        <v>46</v>
      </c>
      <c r="Q129" s="3" t="s">
        <v>41</v>
      </c>
      <c r="R129" s="3" t="s">
        <v>42</v>
      </c>
      <c r="S129" s="3" t="s">
        <v>44</v>
      </c>
      <c r="T129" s="3" t="s">
        <v>45</v>
      </c>
      <c r="U129" s="3" t="s">
        <v>5</v>
      </c>
    </row>
    <row r="130" spans="2:21" x14ac:dyDescent="0.25">
      <c r="B130" s="3" t="s">
        <v>31</v>
      </c>
      <c r="C130" s="3">
        <f>'Core Exchange and Levers'!$C$39*1.75</f>
        <v>1.75</v>
      </c>
      <c r="E130" s="3"/>
      <c r="F130" s="3">
        <f>('Core Exchange and Levers'!$C$5*('Core Exchange and Levers'!$C$40*(G130-1)^2))</f>
        <v>40000</v>
      </c>
      <c r="G130" s="3">
        <v>21</v>
      </c>
      <c r="H130" s="3">
        <f>ROUND((G130*$C$130*'Core Exchange and Levers'!$C$34*'Core Exchange and Levers'!$C$9), 0)</f>
        <v>37</v>
      </c>
      <c r="I130" s="3">
        <f>(G130*$C$131*'Core Exchange and Levers'!$C$35*'Core Exchange and Levers'!$C$9)</f>
        <v>21</v>
      </c>
      <c r="J130" s="3">
        <f>ROUND((G130*$C$132*'Core Exchange and Levers'!$C$36*'Core Exchange and Levers'!$C$9), 0)</f>
        <v>88</v>
      </c>
      <c r="K130" s="3">
        <f>(G130*$C$133*'Core Exchange and Levers'!$C$37*'Core Exchange and Levers'!$C$9)</f>
        <v>84</v>
      </c>
      <c r="L130" s="3">
        <f>(G130*$C$134*'Core Exchange and Levers'!$C$38*'Core Exchange and Levers'!$C$9)</f>
        <v>168</v>
      </c>
      <c r="N130" s="3">
        <v>21</v>
      </c>
      <c r="O130" s="3">
        <f>('Core Exchange and Levers'!$C$6*('Core Exchange and Levers'!$C$20*(H130*N130)+$C$135))</f>
        <v>802</v>
      </c>
      <c r="P130" s="3">
        <f>ROUND((('Core Exchange and Levers'!$C$11*'Core Exchange and Levers'!$C$21*J130*N130)+$C$136), 0)</f>
        <v>1119</v>
      </c>
      <c r="Q130" s="3">
        <f>('Core Exchange and Levers'!$C$7*('Core Exchange and Levers'!$C$28*(I130*N130)+$C$137))</f>
        <v>442</v>
      </c>
      <c r="R130" s="3">
        <f>('Core Exchange and Levers'!$C$7*('Core Exchange and Levers'!$C$23*(K130*N130)+$C$138))</f>
        <v>1964</v>
      </c>
      <c r="S130" s="3">
        <f>ROUND((('Core Exchange and Levers'!$C$8*N130*(H130+I130)*'Core Exchange and Levers'!$C$42)+$C$139), 0)</f>
        <v>308</v>
      </c>
      <c r="T130" s="3">
        <f>ROUND((('Core Exchange and Levers'!$C$8*N130*(H130+K130)*'Core Exchange and Levers'!$C$43)+$C$140), 0)</f>
        <v>510</v>
      </c>
      <c r="U130" s="3">
        <f>ROUND((('Core Exchange and Levers'!$C$22*L130*N130)+$C$141), 0)</f>
        <v>2832</v>
      </c>
    </row>
    <row r="131" spans="2:21" x14ac:dyDescent="0.25">
      <c r="B131" s="3" t="s">
        <v>30</v>
      </c>
      <c r="C131" s="3">
        <f>'Core Exchange and Levers'!$C$39*1</f>
        <v>1</v>
      </c>
      <c r="E131" s="3"/>
      <c r="F131" s="3">
        <f>('Core Exchange and Levers'!$C$5*('Core Exchange and Levers'!$C$40*(G131-1)^2))</f>
        <v>44100</v>
      </c>
      <c r="G131" s="3">
        <v>22</v>
      </c>
      <c r="H131" s="3">
        <f>ROUND((G131*$C$130*'Core Exchange and Levers'!$C$34*'Core Exchange and Levers'!$C$9), 0)</f>
        <v>39</v>
      </c>
      <c r="I131" s="3">
        <f>(G131*$C$131*'Core Exchange and Levers'!$C$35*'Core Exchange and Levers'!$C$9)</f>
        <v>22</v>
      </c>
      <c r="J131" s="3">
        <f>ROUND((G131*$C$132*'Core Exchange and Levers'!$C$36*'Core Exchange and Levers'!$C$9), 0)</f>
        <v>92</v>
      </c>
      <c r="K131" s="3">
        <f>(G131*$C$133*'Core Exchange and Levers'!$C$37*'Core Exchange and Levers'!$C$9)</f>
        <v>88</v>
      </c>
      <c r="L131" s="3">
        <f>(G131*$C$134*'Core Exchange and Levers'!$C$38*'Core Exchange and Levers'!$C$9)</f>
        <v>176</v>
      </c>
      <c r="N131" s="3">
        <v>22</v>
      </c>
      <c r="O131" s="3">
        <f>('Core Exchange and Levers'!$C$6*('Core Exchange and Levers'!$C$20*(H131*N131)+$C$135))</f>
        <v>883</v>
      </c>
      <c r="P131" s="3">
        <f>ROUND((('Core Exchange and Levers'!$C$11*'Core Exchange and Levers'!$C$21*J131*N131)+$C$136), 0)</f>
        <v>1224</v>
      </c>
      <c r="Q131" s="3">
        <f>('Core Exchange and Levers'!$C$7*('Core Exchange and Levers'!$C$28*(I131*N131)+$C$137))</f>
        <v>485</v>
      </c>
      <c r="R131" s="3">
        <f>('Core Exchange and Levers'!$C$7*('Core Exchange and Levers'!$C$23*(K131*N131)+$C$138))</f>
        <v>2136</v>
      </c>
      <c r="S131" s="3">
        <f>ROUND((('Core Exchange and Levers'!$C$8*N131*(H131+I131)*'Core Exchange and Levers'!$C$42)+$C$139), 0)</f>
        <v>339</v>
      </c>
      <c r="T131" s="3">
        <f>ROUND((('Core Exchange and Levers'!$C$8*N131*(H131+K131)*'Core Exchange and Levers'!$C$43)+$C$140), 0)</f>
        <v>561</v>
      </c>
      <c r="U131" s="3">
        <f>ROUND((('Core Exchange and Levers'!$C$22*L131*N131)+$C$141), 0)</f>
        <v>3108</v>
      </c>
    </row>
    <row r="132" spans="2:21" x14ac:dyDescent="0.25">
      <c r="B132" s="3" t="s">
        <v>32</v>
      </c>
      <c r="C132" s="3">
        <f>'Core Exchange and Levers'!$C$39*4.2</f>
        <v>4.2</v>
      </c>
      <c r="E132" s="3"/>
      <c r="F132" s="3">
        <f>('Core Exchange and Levers'!$C$5*('Core Exchange and Levers'!$C$40*(G132-1)^2))</f>
        <v>48400</v>
      </c>
      <c r="G132" s="3">
        <v>23</v>
      </c>
      <c r="H132" s="3">
        <f>ROUND((G132*$C$130*'Core Exchange and Levers'!$C$34*'Core Exchange and Levers'!$C$9), 0)</f>
        <v>40</v>
      </c>
      <c r="I132" s="3">
        <f>(G132*$C$131*'Core Exchange and Levers'!$C$35*'Core Exchange and Levers'!$C$9)</f>
        <v>23</v>
      </c>
      <c r="J132" s="3">
        <f>ROUND((G132*$C$132*'Core Exchange and Levers'!$C$36*'Core Exchange and Levers'!$C$9), 0)</f>
        <v>97</v>
      </c>
      <c r="K132" s="3">
        <f>(G132*$C$133*'Core Exchange and Levers'!$C$37*'Core Exchange and Levers'!$C$9)</f>
        <v>92</v>
      </c>
      <c r="L132" s="3">
        <f>(G132*$C$134*'Core Exchange and Levers'!$C$38*'Core Exchange and Levers'!$C$9)</f>
        <v>184</v>
      </c>
      <c r="N132" s="3">
        <v>23</v>
      </c>
      <c r="O132" s="3">
        <f>('Core Exchange and Levers'!$C$6*('Core Exchange and Levers'!$C$20*(H132*N132)+$C$135))</f>
        <v>945</v>
      </c>
      <c r="P132" s="3">
        <f>ROUND((('Core Exchange and Levers'!$C$11*'Core Exchange and Levers'!$C$21*J132*N132)+$C$136), 0)</f>
        <v>1349</v>
      </c>
      <c r="Q132" s="3">
        <f>('Core Exchange and Levers'!$C$7*('Core Exchange and Levers'!$C$28*(I132*N132)+$C$137))</f>
        <v>530</v>
      </c>
      <c r="R132" s="3">
        <f>('Core Exchange and Levers'!$C$7*('Core Exchange and Levers'!$C$23*(K132*N132)+$C$138))</f>
        <v>2316</v>
      </c>
      <c r="S132" s="3">
        <f>ROUND((('Core Exchange and Levers'!$C$8*N132*(H132+I132)*'Core Exchange and Levers'!$C$42)+$C$139), 0)</f>
        <v>365</v>
      </c>
      <c r="T132" s="3">
        <f>ROUND((('Core Exchange and Levers'!$C$8*N132*(H132+K132)*'Core Exchange and Levers'!$C$43)+$C$140), 0)</f>
        <v>609</v>
      </c>
      <c r="U132" s="3">
        <f>ROUND((('Core Exchange and Levers'!$C$22*L132*N132)+$C$141), 0)</f>
        <v>3396</v>
      </c>
    </row>
    <row r="133" spans="2:21" x14ac:dyDescent="0.25">
      <c r="B133" s="3" t="s">
        <v>33</v>
      </c>
      <c r="C133" s="3">
        <f>'Core Exchange and Levers'!$C$39*4</f>
        <v>4</v>
      </c>
      <c r="E133" s="3"/>
      <c r="F133" s="3">
        <f>('Core Exchange and Levers'!$C$5*('Core Exchange and Levers'!$C$40*(G133-1)^2))</f>
        <v>52900</v>
      </c>
      <c r="G133" s="3">
        <v>24</v>
      </c>
      <c r="H133" s="3">
        <f>ROUND((G133*$C$130*'Core Exchange and Levers'!$C$34*'Core Exchange and Levers'!$C$9), 0)</f>
        <v>42</v>
      </c>
      <c r="I133" s="3">
        <f>(G133*$C$131*'Core Exchange and Levers'!$C$35*'Core Exchange and Levers'!$C$9)</f>
        <v>24</v>
      </c>
      <c r="J133" s="3">
        <f>ROUND((G133*$C$132*'Core Exchange and Levers'!$C$36*'Core Exchange and Levers'!$C$9), 0)</f>
        <v>101</v>
      </c>
      <c r="K133" s="3">
        <f>(G133*$C$133*'Core Exchange and Levers'!$C$37*'Core Exchange and Levers'!$C$9)</f>
        <v>96</v>
      </c>
      <c r="L133" s="3">
        <f>(G133*$C$134*'Core Exchange and Levers'!$C$38*'Core Exchange and Levers'!$C$9)</f>
        <v>192</v>
      </c>
      <c r="N133" s="3">
        <v>24</v>
      </c>
      <c r="O133" s="3">
        <f>('Core Exchange and Levers'!$C$6*('Core Exchange and Levers'!$C$20*(H133*N133)+$C$135))</f>
        <v>1033</v>
      </c>
      <c r="P133" s="3">
        <f>ROUND((('Core Exchange and Levers'!$C$11*'Core Exchange and Levers'!$C$21*J133*N133)+$C$136), 0)</f>
        <v>1464</v>
      </c>
      <c r="Q133" s="3">
        <f>('Core Exchange and Levers'!$C$7*('Core Exchange and Levers'!$C$28*(I133*N133)+$C$137))</f>
        <v>577</v>
      </c>
      <c r="R133" s="3">
        <f>('Core Exchange and Levers'!$C$7*('Core Exchange and Levers'!$C$23*(K133*N133)+$C$138))</f>
        <v>2504</v>
      </c>
      <c r="S133" s="3">
        <f>ROUND((('Core Exchange and Levers'!$C$8*N133*(H133+I133)*'Core Exchange and Levers'!$C$42)+$C$139), 0)</f>
        <v>399</v>
      </c>
      <c r="T133" s="3">
        <f>ROUND((('Core Exchange and Levers'!$C$8*N133*(H133+K133)*'Core Exchange and Levers'!$C$43)+$C$140), 0)</f>
        <v>664</v>
      </c>
      <c r="U133" s="3">
        <f>ROUND((('Core Exchange and Levers'!$C$22*L133*N133)+$C$141), 0)</f>
        <v>3696</v>
      </c>
    </row>
    <row r="134" spans="2:21" x14ac:dyDescent="0.25">
      <c r="B134" s="3" t="s">
        <v>34</v>
      </c>
      <c r="C134" s="3">
        <v>8</v>
      </c>
      <c r="E134" s="3"/>
      <c r="F134" s="3">
        <f>('Core Exchange and Levers'!$C$5*('Core Exchange and Levers'!$C$40*(G134-1)^2))</f>
        <v>57600</v>
      </c>
      <c r="G134" s="3">
        <v>25</v>
      </c>
      <c r="H134" s="3">
        <f>ROUND((G134*$C$130*'Core Exchange and Levers'!$C$34*'Core Exchange and Levers'!$C$9), 0)</f>
        <v>44</v>
      </c>
      <c r="I134" s="3">
        <f>(G134*$C$131*'Core Exchange and Levers'!$C$35*'Core Exchange and Levers'!$C$9)</f>
        <v>25</v>
      </c>
      <c r="J134" s="3">
        <f>ROUND((G134*$C$132*'Core Exchange and Levers'!$C$36*'Core Exchange and Levers'!$C$9), 0)</f>
        <v>105</v>
      </c>
      <c r="K134" s="3">
        <f>(G134*$C$133*'Core Exchange and Levers'!$C$37*'Core Exchange and Levers'!$C$9)</f>
        <v>100</v>
      </c>
      <c r="L134" s="3">
        <f>(G134*$C$134*'Core Exchange and Levers'!$C$38*'Core Exchange and Levers'!$C$9)</f>
        <v>200</v>
      </c>
      <c r="N134" s="3">
        <v>25</v>
      </c>
      <c r="O134" s="3">
        <f>('Core Exchange and Levers'!$C$6*('Core Exchange and Levers'!$C$20*(H134*N134)+$C$135))</f>
        <v>1125</v>
      </c>
      <c r="P134" s="3">
        <f>ROUND((('Core Exchange and Levers'!$C$11*'Core Exchange and Levers'!$C$21*J134*N134)+$C$136), 0)</f>
        <v>1585</v>
      </c>
      <c r="Q134" s="3">
        <f>('Core Exchange and Levers'!$C$7*('Core Exchange and Levers'!$C$28*(I134*N134)+$C$137))</f>
        <v>626</v>
      </c>
      <c r="R134" s="3">
        <f>('Core Exchange and Levers'!$C$7*('Core Exchange and Levers'!$C$23*(K134*N134)+$C$138))</f>
        <v>2700</v>
      </c>
      <c r="S134" s="3">
        <f>ROUND((('Core Exchange and Levers'!$C$8*N134*(H134+I134)*'Core Exchange and Levers'!$C$42)+$C$139), 0)</f>
        <v>434</v>
      </c>
      <c r="T134" s="3">
        <f>ROUND((('Core Exchange and Levers'!$C$8*N134*(H134+K134)*'Core Exchange and Levers'!$C$43)+$C$140), 0)</f>
        <v>722</v>
      </c>
      <c r="U134" s="3">
        <f>ROUND((('Core Exchange and Levers'!$C$22*L134*N134)+$C$141), 0)</f>
        <v>4010</v>
      </c>
    </row>
    <row r="135" spans="2:21" x14ac:dyDescent="0.25">
      <c r="B135" s="3" t="s">
        <v>35</v>
      </c>
      <c r="C135" s="3">
        <f>'Core Exchange and Levers'!$C$41*25</f>
        <v>25</v>
      </c>
      <c r="E135" s="3"/>
      <c r="F135" s="3">
        <f>('Core Exchange and Levers'!$C$5*('Core Exchange and Levers'!$C$40*(G135-1)^2))</f>
        <v>62500</v>
      </c>
      <c r="G135" s="3">
        <v>26</v>
      </c>
      <c r="H135" s="3">
        <f>ROUND((G135*$C$130*'Core Exchange and Levers'!$C$34*'Core Exchange and Levers'!$C$9), 0)</f>
        <v>46</v>
      </c>
      <c r="I135" s="3">
        <f>(G135*$C$131*'Core Exchange and Levers'!$C$35*'Core Exchange and Levers'!$C$9)</f>
        <v>26</v>
      </c>
      <c r="J135" s="3">
        <f>ROUND((G135*$C$132*'Core Exchange and Levers'!$C$36*'Core Exchange and Levers'!$C$9), 0)</f>
        <v>109</v>
      </c>
      <c r="K135" s="3">
        <f>(G135*$C$133*'Core Exchange and Levers'!$C$37*'Core Exchange and Levers'!$C$9)</f>
        <v>104</v>
      </c>
      <c r="L135" s="3">
        <f>(G135*$C$134*'Core Exchange and Levers'!$C$38*'Core Exchange and Levers'!$C$9)</f>
        <v>208</v>
      </c>
      <c r="N135" s="3">
        <v>26</v>
      </c>
      <c r="O135" s="3">
        <f>('Core Exchange and Levers'!$C$6*('Core Exchange and Levers'!$C$20*(H135*N135)+$C$135))</f>
        <v>1221</v>
      </c>
      <c r="P135" s="3">
        <f>ROUND((('Core Exchange and Levers'!$C$11*'Core Exchange and Levers'!$C$21*J135*N135)+$C$136), 0)</f>
        <v>1710</v>
      </c>
      <c r="Q135" s="3">
        <f>('Core Exchange and Levers'!$C$7*('Core Exchange and Levers'!$C$28*(I135*N135)+$C$137))</f>
        <v>677</v>
      </c>
      <c r="R135" s="3">
        <f>('Core Exchange and Levers'!$C$7*('Core Exchange and Levers'!$C$23*(K135*N135)+$C$138))</f>
        <v>2904</v>
      </c>
      <c r="S135" s="3">
        <f>ROUND((('Core Exchange and Levers'!$C$8*N135*(H135+I135)*'Core Exchange and Levers'!$C$42)+$C$139), 0)</f>
        <v>471</v>
      </c>
      <c r="T135" s="3">
        <f>ROUND((('Core Exchange and Levers'!$C$8*N135*(H135+K135)*'Core Exchange and Levers'!$C$43)+$C$140), 0)</f>
        <v>782</v>
      </c>
      <c r="U135" s="3">
        <f>ROUND((('Core Exchange and Levers'!$C$22*L135*N135)+$C$141), 0)</f>
        <v>4336</v>
      </c>
    </row>
    <row r="136" spans="2:21" x14ac:dyDescent="0.25">
      <c r="B136" s="3" t="s">
        <v>47</v>
      </c>
      <c r="C136" s="3">
        <f>'Core Exchange and Levers'!$C$41*10</f>
        <v>10</v>
      </c>
      <c r="E136" s="3"/>
      <c r="F136" s="3">
        <f>('Core Exchange and Levers'!$C$5*('Core Exchange and Levers'!$C$40*(G136-1)^2))</f>
        <v>67600</v>
      </c>
      <c r="G136" s="3">
        <v>27</v>
      </c>
      <c r="H136" s="3">
        <f>ROUND((G136*$C$130*'Core Exchange and Levers'!$C$34*'Core Exchange and Levers'!$C$9), 0)</f>
        <v>47</v>
      </c>
      <c r="I136" s="3">
        <f>(G136*$C$131*'Core Exchange and Levers'!$C$35*'Core Exchange and Levers'!$C$9)</f>
        <v>27</v>
      </c>
      <c r="J136" s="3">
        <f>ROUND((G136*$C$132*'Core Exchange and Levers'!$C$36*'Core Exchange and Levers'!$C$9), 0)</f>
        <v>113</v>
      </c>
      <c r="K136" s="3">
        <f>(G136*$C$133*'Core Exchange and Levers'!$C$37*'Core Exchange and Levers'!$C$9)</f>
        <v>108</v>
      </c>
      <c r="L136" s="3">
        <f>(G136*$C$134*'Core Exchange and Levers'!$C$38*'Core Exchange and Levers'!$C$9)</f>
        <v>216</v>
      </c>
      <c r="N136" s="3">
        <v>27</v>
      </c>
      <c r="O136" s="3">
        <f>('Core Exchange and Levers'!$C$6*('Core Exchange and Levers'!$C$20*(H136*N136)+$C$135))</f>
        <v>1294</v>
      </c>
      <c r="P136" s="3">
        <f>ROUND((('Core Exchange and Levers'!$C$11*'Core Exchange and Levers'!$C$21*J136*N136)+$C$136), 0)</f>
        <v>1841</v>
      </c>
      <c r="Q136" s="3">
        <f>('Core Exchange and Levers'!$C$7*('Core Exchange and Levers'!$C$28*(I136*N136)+$C$137))</f>
        <v>730</v>
      </c>
      <c r="R136" s="3">
        <f>('Core Exchange and Levers'!$C$7*('Core Exchange and Levers'!$C$23*(K136*N136)+$C$138))</f>
        <v>3116</v>
      </c>
      <c r="S136" s="3">
        <f>ROUND((('Core Exchange and Levers'!$C$8*N136*(H136+I136)*'Core Exchange and Levers'!$C$42)+$C$139), 0)</f>
        <v>503</v>
      </c>
      <c r="T136" s="3">
        <f>ROUND((('Core Exchange and Levers'!$C$8*N136*(H136+K136)*'Core Exchange and Levers'!$C$43)+$C$140), 0)</f>
        <v>839</v>
      </c>
      <c r="U136" s="3">
        <f>ROUND((('Core Exchange and Levers'!$C$22*L136*N136)+$C$141), 0)</f>
        <v>4676</v>
      </c>
    </row>
    <row r="137" spans="2:21" x14ac:dyDescent="0.25">
      <c r="B137" s="3" t="s">
        <v>38</v>
      </c>
      <c r="C137" s="3">
        <f>'Core Exchange and Levers'!$C$41*1</f>
        <v>1</v>
      </c>
      <c r="E137" s="3"/>
      <c r="F137" s="3">
        <f>('Core Exchange and Levers'!$C$5*('Core Exchange and Levers'!$C$40*(G137-1)^2))</f>
        <v>72900</v>
      </c>
      <c r="G137" s="3">
        <v>28</v>
      </c>
      <c r="H137" s="3">
        <f>ROUND((G137*$C$130*'Core Exchange and Levers'!$C$34*'Core Exchange and Levers'!$C$9), 0)</f>
        <v>49</v>
      </c>
      <c r="I137" s="3">
        <f>(G137*$C$131*'Core Exchange and Levers'!$C$35*'Core Exchange and Levers'!$C$9)</f>
        <v>28</v>
      </c>
      <c r="J137" s="3">
        <f>ROUND((G137*$C$132*'Core Exchange and Levers'!$C$36*'Core Exchange and Levers'!$C$9), 0)</f>
        <v>118</v>
      </c>
      <c r="K137" s="3">
        <f>(G137*$C$133*'Core Exchange and Levers'!$C$37*'Core Exchange and Levers'!$C$9)</f>
        <v>112</v>
      </c>
      <c r="L137" s="3">
        <f>(G137*$C$134*'Core Exchange and Levers'!$C$38*'Core Exchange and Levers'!$C$9)</f>
        <v>224</v>
      </c>
      <c r="N137" s="3">
        <v>28</v>
      </c>
      <c r="O137" s="3">
        <f>('Core Exchange and Levers'!$C$6*('Core Exchange and Levers'!$C$20*(H137*N137)+$C$135))</f>
        <v>1397</v>
      </c>
      <c r="P137" s="3">
        <f>ROUND((('Core Exchange and Levers'!$C$11*'Core Exchange and Levers'!$C$21*J137*N137)+$C$136), 0)</f>
        <v>1992</v>
      </c>
      <c r="Q137" s="3">
        <f>('Core Exchange and Levers'!$C$7*('Core Exchange and Levers'!$C$28*(I137*N137)+$C$137))</f>
        <v>785</v>
      </c>
      <c r="R137" s="3">
        <f>('Core Exchange and Levers'!$C$7*('Core Exchange and Levers'!$C$23*(K137*N137)+$C$138))</f>
        <v>3336</v>
      </c>
      <c r="S137" s="3">
        <f>ROUND((('Core Exchange and Levers'!$C$8*N137*(H137+I137)*'Core Exchange and Levers'!$C$42)+$C$139), 0)</f>
        <v>542</v>
      </c>
      <c r="T137" s="3">
        <f>ROUND((('Core Exchange and Levers'!$C$8*N137*(H137+K137)*'Core Exchange and Levers'!$C$43)+$C$140), 0)</f>
        <v>904</v>
      </c>
      <c r="U137" s="3">
        <f>ROUND((('Core Exchange and Levers'!$C$22*L137*N137)+$C$141), 0)</f>
        <v>5028</v>
      </c>
    </row>
    <row r="138" spans="2:21" x14ac:dyDescent="0.25">
      <c r="B138" s="3" t="s">
        <v>39</v>
      </c>
      <c r="C138" s="3">
        <v>200</v>
      </c>
      <c r="E138" s="3"/>
      <c r="F138" s="3">
        <f>('Core Exchange and Levers'!$C$5*('Core Exchange and Levers'!$C$40*(G138-1)^2))</f>
        <v>78400</v>
      </c>
      <c r="G138" s="3">
        <v>29</v>
      </c>
      <c r="H138" s="3">
        <f>ROUND((G138*$C$130*'Core Exchange and Levers'!$C$34*'Core Exchange and Levers'!$C$9), 0)</f>
        <v>51</v>
      </c>
      <c r="I138" s="3">
        <f>(G138*$C$131*'Core Exchange and Levers'!$C$35*'Core Exchange and Levers'!$C$9)</f>
        <v>29</v>
      </c>
      <c r="J138" s="3">
        <f>ROUND((G138*$C$132*'Core Exchange and Levers'!$C$36*'Core Exchange and Levers'!$C$9), 0)</f>
        <v>122</v>
      </c>
      <c r="K138" s="3">
        <f>(G138*$C$133*'Core Exchange and Levers'!$C$37*'Core Exchange and Levers'!$C$9)</f>
        <v>116</v>
      </c>
      <c r="L138" s="3">
        <f>(G138*$C$134*'Core Exchange and Levers'!$C$38*'Core Exchange and Levers'!$C$9)</f>
        <v>232</v>
      </c>
      <c r="N138" s="3">
        <v>29</v>
      </c>
      <c r="O138" s="3">
        <f>('Core Exchange and Levers'!$C$6*('Core Exchange and Levers'!$C$20*(H138*N138)+$C$135))</f>
        <v>1504</v>
      </c>
      <c r="P138" s="3">
        <f>ROUND((('Core Exchange and Levers'!$C$11*'Core Exchange and Levers'!$C$21*J138*N138)+$C$136), 0)</f>
        <v>2133</v>
      </c>
      <c r="Q138" s="3">
        <f>('Core Exchange and Levers'!$C$7*('Core Exchange and Levers'!$C$28*(I138*N138)+$C$137))</f>
        <v>842</v>
      </c>
      <c r="R138" s="3">
        <f>('Core Exchange and Levers'!$C$7*('Core Exchange and Levers'!$C$23*(K138*N138)+$C$138))</f>
        <v>3564</v>
      </c>
      <c r="S138" s="3">
        <f>ROUND((('Core Exchange and Levers'!$C$8*N138*(H138+I138)*'Core Exchange and Levers'!$C$42)+$C$139), 0)</f>
        <v>583</v>
      </c>
      <c r="T138" s="3">
        <f>ROUND((('Core Exchange and Levers'!$C$8*N138*(H138+K138)*'Core Exchange and Levers'!$C$43)+$C$140), 0)</f>
        <v>971</v>
      </c>
      <c r="U138" s="3">
        <f>ROUND((('Core Exchange and Levers'!$C$22*L138*N138)+$C$141), 0)</f>
        <v>5392</v>
      </c>
    </row>
    <row r="139" spans="2:21" x14ac:dyDescent="0.25">
      <c r="B139" s="3" t="s">
        <v>54</v>
      </c>
      <c r="C139" s="3">
        <f>'Core Exchange and Levers'!$C$41*3</f>
        <v>3</v>
      </c>
      <c r="E139" s="3"/>
      <c r="F139" s="3">
        <f>('Core Exchange and Levers'!$C$5*('Core Exchange and Levers'!$C$40*(G139-1)^2))</f>
        <v>84100</v>
      </c>
      <c r="G139" s="3">
        <v>30</v>
      </c>
      <c r="H139" s="3">
        <f>ROUND((G139*$C$130*'Core Exchange and Levers'!$C$34*'Core Exchange and Levers'!$C$9), 0)</f>
        <v>53</v>
      </c>
      <c r="I139" s="3">
        <f>(G139*$C$131*'Core Exchange and Levers'!$C$35*'Core Exchange and Levers'!$C$9)</f>
        <v>30</v>
      </c>
      <c r="J139" s="3">
        <f>ROUND((G139*$C$132*'Core Exchange and Levers'!$C$36*'Core Exchange and Levers'!$C$9), 0)</f>
        <v>126</v>
      </c>
      <c r="K139" s="3">
        <f>(G139*$C$133*'Core Exchange and Levers'!$C$37*'Core Exchange and Levers'!$C$9)</f>
        <v>120</v>
      </c>
      <c r="L139" s="3">
        <f>(G139*$C$134*'Core Exchange and Levers'!$C$38*'Core Exchange and Levers'!$C$9)</f>
        <v>240</v>
      </c>
      <c r="N139" s="3">
        <v>30</v>
      </c>
      <c r="O139" s="3">
        <f>('Core Exchange and Levers'!$C$6*('Core Exchange and Levers'!$C$20*(H139*N139)+$C$135))</f>
        <v>1615</v>
      </c>
      <c r="P139" s="3">
        <f>ROUND((('Core Exchange and Levers'!$C$11*'Core Exchange and Levers'!$C$21*J139*N139)+$C$136), 0)</f>
        <v>2278</v>
      </c>
      <c r="Q139" s="3">
        <f>('Core Exchange and Levers'!$C$7*('Core Exchange and Levers'!$C$28*(I139*N139)+$C$137))</f>
        <v>901</v>
      </c>
      <c r="R139" s="3">
        <f>('Core Exchange and Levers'!$C$7*('Core Exchange and Levers'!$C$23*(K139*N139)+$C$138))</f>
        <v>3800</v>
      </c>
      <c r="S139" s="3">
        <f>ROUND((('Core Exchange and Levers'!$C$8*N139*(H139+I139)*'Core Exchange and Levers'!$C$42)+$C$139), 0)</f>
        <v>626</v>
      </c>
      <c r="T139" s="3">
        <f>ROUND((('Core Exchange and Levers'!$C$8*N139*(H139+K139)*'Core Exchange and Levers'!$C$43)+$C$140), 0)</f>
        <v>1040</v>
      </c>
      <c r="U139" s="3">
        <f>ROUND((('Core Exchange and Levers'!$C$22*L139*N139)+$C$141), 0)</f>
        <v>5770</v>
      </c>
    </row>
    <row r="140" spans="2:21" x14ac:dyDescent="0.25">
      <c r="B140" s="3" t="s">
        <v>52</v>
      </c>
      <c r="C140" s="3">
        <f>'Core Exchange and Levers'!$C$41*2</f>
        <v>2</v>
      </c>
    </row>
    <row r="141" spans="2:21" x14ac:dyDescent="0.25">
      <c r="B141" s="3" t="s">
        <v>40</v>
      </c>
      <c r="C141" s="3">
        <v>10</v>
      </c>
    </row>
  </sheetData>
  <pageMargins left="0.7" right="0.7" top="0.75" bottom="0.75" header="0.3" footer="0.3"/>
  <ignoredErrors>
    <ignoredError sqref="C73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653C1-A288-4509-B0FC-FDFAF4FCF521}">
  <dimension ref="B2:P133"/>
  <sheetViews>
    <sheetView topLeftCell="A100" zoomScaleNormal="100" workbookViewId="0">
      <selection activeCell="D136" sqref="D136"/>
    </sheetView>
  </sheetViews>
  <sheetFormatPr defaultRowHeight="15" x14ac:dyDescent="0.25"/>
  <cols>
    <col min="1" max="1" width="9.140625" style="1"/>
    <col min="2" max="2" width="27.140625" style="1" customWidth="1"/>
    <col min="3" max="3" width="24.28515625" style="1" bestFit="1" customWidth="1"/>
    <col min="4" max="4" width="122.42578125" style="1" bestFit="1" customWidth="1"/>
    <col min="5" max="5" width="11.85546875" style="1" bestFit="1" customWidth="1"/>
    <col min="6" max="6" width="13.85546875" style="1" customWidth="1"/>
    <col min="7" max="7" width="10.5703125" style="1" bestFit="1" customWidth="1"/>
    <col min="8" max="8" width="15.140625" style="1" bestFit="1" customWidth="1"/>
    <col min="9" max="9" width="23.28515625" style="1" bestFit="1" customWidth="1"/>
    <col min="10" max="10" width="24.5703125" style="1" bestFit="1" customWidth="1"/>
    <col min="11" max="11" width="16.42578125" style="1" bestFit="1" customWidth="1"/>
    <col min="12" max="12" width="22.140625" style="1" customWidth="1"/>
    <col min="13" max="14" width="18.28515625" style="1" customWidth="1"/>
    <col min="15" max="15" width="28.85546875" style="1" bestFit="1" customWidth="1"/>
    <col min="16" max="16" width="30.7109375" style="1" bestFit="1" customWidth="1"/>
    <col min="17" max="16384" width="9.140625" style="1"/>
  </cols>
  <sheetData>
    <row r="2" spans="2:16" x14ac:dyDescent="0.25">
      <c r="B2" s="8" t="s">
        <v>269</v>
      </c>
    </row>
    <row r="4" spans="2:16" x14ac:dyDescent="0.25">
      <c r="B4" s="5" t="s">
        <v>117</v>
      </c>
      <c r="C4" s="5" t="s">
        <v>69</v>
      </c>
      <c r="D4" s="5" t="s">
        <v>86</v>
      </c>
      <c r="E4" s="5" t="s">
        <v>139</v>
      </c>
      <c r="F4" s="5" t="s">
        <v>20</v>
      </c>
      <c r="G4" s="5" t="s">
        <v>21</v>
      </c>
      <c r="H4" s="5" t="s">
        <v>124</v>
      </c>
      <c r="I4" s="5" t="s">
        <v>129</v>
      </c>
      <c r="J4" s="5" t="s">
        <v>130</v>
      </c>
      <c r="L4" s="5" t="s">
        <v>118</v>
      </c>
      <c r="M4" s="5" t="s">
        <v>119</v>
      </c>
      <c r="N4" s="5" t="s">
        <v>121</v>
      </c>
      <c r="O4" s="5" t="s">
        <v>120</v>
      </c>
      <c r="P4" s="5" t="s">
        <v>123</v>
      </c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</row>
    <row r="6" spans="2:16" x14ac:dyDescent="0.25">
      <c r="B6" s="5" t="s">
        <v>65</v>
      </c>
      <c r="C6" s="3" t="s">
        <v>66</v>
      </c>
      <c r="D6" s="3" t="s">
        <v>72</v>
      </c>
      <c r="E6" s="3" t="s">
        <v>140</v>
      </c>
      <c r="F6" s="3">
        <f>'Core Exchange and Levers'!$C$23*L6*'Core Exchange and Levers'!$C$7</f>
        <v>20</v>
      </c>
      <c r="G6" s="3">
        <f>'Core Exchange and Levers'!$C$24*M6*'Core Exchange and Levers'!$C$10</f>
        <v>8</v>
      </c>
      <c r="H6" s="3">
        <f>'Core Exchange and Levers'!$C$27*N6*'Core Exchange and Levers'!$C$13</f>
        <v>0</v>
      </c>
      <c r="I6" s="3">
        <f>'Core Exchange and Levers'!$C$25*O6*'Core Exchange and Levers'!$C$14</f>
        <v>0</v>
      </c>
      <c r="J6" s="3">
        <f>'Core Exchange and Levers'!$C$26*P6*'Core Exchange and Levers'!$C$14</f>
        <v>0</v>
      </c>
      <c r="L6" s="3">
        <v>20</v>
      </c>
      <c r="M6" s="3">
        <v>8</v>
      </c>
      <c r="N6" s="3">
        <v>0</v>
      </c>
      <c r="O6" s="3">
        <v>0</v>
      </c>
      <c r="P6" s="3">
        <v>0</v>
      </c>
    </row>
    <row r="7" spans="2:16" x14ac:dyDescent="0.25">
      <c r="B7" s="3"/>
      <c r="C7" s="3" t="s">
        <v>67</v>
      </c>
      <c r="D7" s="3" t="s">
        <v>73</v>
      </c>
      <c r="E7" s="3" t="s">
        <v>141</v>
      </c>
      <c r="F7" s="3">
        <f>'Core Exchange and Levers'!$C$23*L7*'Core Exchange and Levers'!$C$7</f>
        <v>0</v>
      </c>
      <c r="G7" s="3">
        <f>'Core Exchange and Levers'!$C$24*M7*'Core Exchange and Levers'!$C$10</f>
        <v>8</v>
      </c>
      <c r="H7" s="3">
        <f>'Core Exchange and Levers'!$C$27*N7*'Core Exchange and Levers'!$C$13</f>
        <v>0</v>
      </c>
      <c r="I7" s="3">
        <f>'Core Exchange and Levers'!$C$25*O7*'Core Exchange and Levers'!$C$14</f>
        <v>-10</v>
      </c>
      <c r="J7" s="3">
        <f>'Core Exchange and Levers'!$C$26*P7*'Core Exchange and Levers'!$C$14</f>
        <v>0</v>
      </c>
      <c r="L7" s="3">
        <v>0</v>
      </c>
      <c r="M7" s="3">
        <v>8</v>
      </c>
      <c r="N7" s="3">
        <v>0</v>
      </c>
      <c r="O7" s="3">
        <v>-10</v>
      </c>
      <c r="P7" s="3">
        <v>0</v>
      </c>
    </row>
    <row r="8" spans="2:16" x14ac:dyDescent="0.25">
      <c r="B8" s="3"/>
      <c r="C8" s="3" t="s">
        <v>68</v>
      </c>
      <c r="D8" s="3" t="s">
        <v>74</v>
      </c>
      <c r="E8" s="3" t="s">
        <v>141</v>
      </c>
      <c r="F8" s="3">
        <f>'Core Exchange and Levers'!$C$23*L8*'Core Exchange and Levers'!$C$7</f>
        <v>50</v>
      </c>
      <c r="G8" s="3">
        <f>'Core Exchange and Levers'!$C$24*M8*'Core Exchange and Levers'!$C$10</f>
        <v>10</v>
      </c>
      <c r="H8" s="3">
        <f>'Core Exchange and Levers'!$C$27*N8*'Core Exchange and Levers'!$C$13</f>
        <v>0</v>
      </c>
      <c r="I8" s="3">
        <f>'Core Exchange and Levers'!$C$25*O8*'Core Exchange and Levers'!$C$14</f>
        <v>0</v>
      </c>
      <c r="J8" s="3">
        <f>'Core Exchange and Levers'!$C$26*P8*'Core Exchange and Levers'!$C$14</f>
        <v>0</v>
      </c>
      <c r="L8" s="3">
        <v>50</v>
      </c>
      <c r="M8" s="3">
        <v>10</v>
      </c>
      <c r="N8" s="3">
        <v>0</v>
      </c>
      <c r="O8" s="3">
        <v>0</v>
      </c>
      <c r="P8" s="3">
        <v>0</v>
      </c>
    </row>
    <row r="9" spans="2:16" x14ac:dyDescent="0.25">
      <c r="B9" s="3"/>
      <c r="C9" s="3"/>
      <c r="D9" s="3"/>
      <c r="E9" s="3"/>
      <c r="F9" s="3"/>
      <c r="G9" s="3"/>
      <c r="H9" s="3"/>
      <c r="I9" s="3"/>
      <c r="J9" s="3"/>
      <c r="L9" s="3"/>
      <c r="M9" s="3"/>
      <c r="N9" s="3"/>
      <c r="O9" s="3"/>
      <c r="P9" s="3"/>
    </row>
    <row r="10" spans="2:16" x14ac:dyDescent="0.25">
      <c r="B10" s="3"/>
      <c r="C10" s="3"/>
      <c r="D10" s="3"/>
      <c r="E10" s="3"/>
      <c r="F10" s="3"/>
      <c r="G10" s="3"/>
      <c r="H10" s="3"/>
      <c r="I10" s="3"/>
      <c r="J10" s="3"/>
      <c r="L10" s="3"/>
      <c r="M10" s="3"/>
      <c r="N10" s="3"/>
      <c r="O10" s="3"/>
      <c r="P10" s="3"/>
    </row>
    <row r="11" spans="2:16" x14ac:dyDescent="0.25">
      <c r="B11" s="5" t="s">
        <v>70</v>
      </c>
      <c r="C11" s="3" t="s">
        <v>71</v>
      </c>
      <c r="D11" s="3" t="s">
        <v>75</v>
      </c>
      <c r="E11" s="3" t="s">
        <v>140</v>
      </c>
      <c r="F11" s="3">
        <f>'Core Exchange and Levers'!$C$23*L11*'Core Exchange and Levers'!$C$7</f>
        <v>100</v>
      </c>
      <c r="G11" s="3">
        <f>'Core Exchange and Levers'!$C$24*M11*'Core Exchange and Levers'!$C$10</f>
        <v>20</v>
      </c>
      <c r="H11" s="3">
        <f>'Core Exchange and Levers'!$C$27*N11*'Core Exchange and Levers'!$C$13</f>
        <v>0</v>
      </c>
      <c r="I11" s="3">
        <f>'Core Exchange and Levers'!$C$25*O11*'Core Exchange and Levers'!$C$14</f>
        <v>0</v>
      </c>
      <c r="J11" s="3">
        <f>'Core Exchange and Levers'!$C$26*P11*'Core Exchange and Levers'!$C$14</f>
        <v>0</v>
      </c>
      <c r="L11" s="3">
        <v>100</v>
      </c>
      <c r="M11" s="3">
        <v>20</v>
      </c>
      <c r="N11" s="3">
        <v>0</v>
      </c>
      <c r="O11" s="3">
        <v>0</v>
      </c>
      <c r="P11" s="3">
        <v>0</v>
      </c>
    </row>
    <row r="12" spans="2:16" x14ac:dyDescent="0.25">
      <c r="B12" s="3"/>
      <c r="C12" s="3" t="s">
        <v>76</v>
      </c>
      <c r="D12" s="3" t="s">
        <v>126</v>
      </c>
      <c r="E12" s="3" t="s">
        <v>140</v>
      </c>
      <c r="F12" s="3">
        <f>'Core Exchange and Levers'!$C$23*L12*'Core Exchange and Levers'!$C$7</f>
        <v>0</v>
      </c>
      <c r="G12" s="3">
        <f>'Core Exchange and Levers'!$C$24*M12*'Core Exchange and Levers'!$C$10</f>
        <v>18</v>
      </c>
      <c r="H12" s="3">
        <f>'Core Exchange and Levers'!$C$27*N12*'Core Exchange and Levers'!$C$13</f>
        <v>0</v>
      </c>
      <c r="I12" s="3">
        <f>'Core Exchange and Levers'!$C$25*O12*'Core Exchange and Levers'!$C$14</f>
        <v>20</v>
      </c>
      <c r="J12" s="3">
        <f>'Core Exchange and Levers'!$C$26*P12*'Core Exchange and Levers'!$C$14</f>
        <v>0</v>
      </c>
      <c r="L12" s="3">
        <v>0</v>
      </c>
      <c r="M12" s="3">
        <v>18</v>
      </c>
      <c r="N12" s="3">
        <v>0</v>
      </c>
      <c r="O12" s="3">
        <v>20</v>
      </c>
      <c r="P12" s="3">
        <v>0</v>
      </c>
    </row>
    <row r="13" spans="2:16" x14ac:dyDescent="0.25">
      <c r="B13" s="3"/>
      <c r="C13" s="3" t="s">
        <v>77</v>
      </c>
      <c r="D13" s="3" t="s">
        <v>78</v>
      </c>
      <c r="E13" s="3" t="s">
        <v>141</v>
      </c>
      <c r="F13" s="3">
        <f>'Core Exchange and Levers'!$C$23*L13*'Core Exchange and Levers'!$C$7</f>
        <v>0</v>
      </c>
      <c r="G13" s="3">
        <f>'Core Exchange and Levers'!$C$24*M13*'Core Exchange and Levers'!$C$10</f>
        <v>15</v>
      </c>
      <c r="H13" s="3">
        <f>'Core Exchange and Levers'!$C$27*N13*'Core Exchange and Levers'!$C$13</f>
        <v>0</v>
      </c>
      <c r="I13" s="3">
        <f>'Core Exchange and Levers'!$C$25*O13*'Core Exchange and Levers'!$C$14</f>
        <v>0</v>
      </c>
      <c r="J13" s="3">
        <f>'Core Exchange and Levers'!$C$26*P13*'Core Exchange and Levers'!$C$14</f>
        <v>0</v>
      </c>
      <c r="L13" s="3">
        <v>0</v>
      </c>
      <c r="M13" s="3">
        <v>15</v>
      </c>
      <c r="N13" s="3">
        <v>0</v>
      </c>
      <c r="O13" s="3">
        <v>0</v>
      </c>
      <c r="P13" s="3">
        <v>0</v>
      </c>
    </row>
    <row r="14" spans="2:16" x14ac:dyDescent="0.25">
      <c r="B14" s="3"/>
      <c r="C14" s="3"/>
      <c r="D14" s="3"/>
      <c r="E14" s="3"/>
      <c r="F14" s="3"/>
      <c r="G14" s="3"/>
      <c r="H14" s="3"/>
      <c r="I14" s="3"/>
      <c r="J14" s="3"/>
      <c r="L14" s="3"/>
      <c r="M14" s="3"/>
      <c r="N14" s="3"/>
      <c r="O14" s="3"/>
      <c r="P14" s="3"/>
    </row>
    <row r="15" spans="2:16" x14ac:dyDescent="0.25">
      <c r="B15" s="3"/>
      <c r="C15" s="3"/>
      <c r="D15" s="3"/>
      <c r="E15" s="3"/>
      <c r="F15" s="3"/>
      <c r="G15" s="3"/>
      <c r="H15" s="3"/>
      <c r="I15" s="3"/>
      <c r="J15" s="3"/>
      <c r="L15" s="3"/>
      <c r="M15" s="3"/>
      <c r="N15" s="3"/>
      <c r="O15" s="3"/>
      <c r="P15" s="3"/>
    </row>
    <row r="16" spans="2:16" x14ac:dyDescent="0.25">
      <c r="B16" s="5" t="s">
        <v>79</v>
      </c>
      <c r="C16" s="3" t="s">
        <v>80</v>
      </c>
      <c r="D16" s="3" t="s">
        <v>81</v>
      </c>
      <c r="E16" s="3" t="s">
        <v>141</v>
      </c>
      <c r="F16" s="3">
        <f>'Core Exchange and Levers'!$C$23*L16*'Core Exchange and Levers'!$C$7</f>
        <v>50</v>
      </c>
      <c r="G16" s="3">
        <f>'Core Exchange and Levers'!$C$24*M16*'Core Exchange and Levers'!$C$10</f>
        <v>50</v>
      </c>
      <c r="H16" s="3">
        <f>'Core Exchange and Levers'!$C$27*N16*'Core Exchange and Levers'!$C$13</f>
        <v>0</v>
      </c>
      <c r="I16" s="3">
        <f>'Core Exchange and Levers'!$C$25*O16*'Core Exchange and Levers'!$C$14</f>
        <v>0</v>
      </c>
      <c r="J16" s="3">
        <f>'Core Exchange and Levers'!$C$26*P16*'Core Exchange and Levers'!$C$14</f>
        <v>0</v>
      </c>
      <c r="L16" s="3">
        <v>50</v>
      </c>
      <c r="M16" s="3">
        <v>50</v>
      </c>
      <c r="N16" s="3">
        <v>0</v>
      </c>
      <c r="O16" s="3">
        <v>0</v>
      </c>
      <c r="P16" s="3">
        <v>0</v>
      </c>
    </row>
    <row r="17" spans="2:16" x14ac:dyDescent="0.25">
      <c r="B17" s="3"/>
      <c r="C17" s="3" t="s">
        <v>82</v>
      </c>
      <c r="D17" s="3" t="s">
        <v>83</v>
      </c>
      <c r="E17" s="3" t="s">
        <v>141</v>
      </c>
      <c r="F17" s="3">
        <f>'Core Exchange and Levers'!$C$23*L17*'Core Exchange and Levers'!$C$7</f>
        <v>80</v>
      </c>
      <c r="G17" s="3">
        <f>'Core Exchange and Levers'!$C$24*M17*'Core Exchange and Levers'!$C$10</f>
        <v>80</v>
      </c>
      <c r="H17" s="3">
        <f>'Core Exchange and Levers'!$C$27*N17*'Core Exchange and Levers'!$C$13</f>
        <v>0</v>
      </c>
      <c r="I17" s="3">
        <f>'Core Exchange and Levers'!$C$25*O17*'Core Exchange and Levers'!$C$14</f>
        <v>0</v>
      </c>
      <c r="J17" s="3">
        <f>'Core Exchange and Levers'!$C$26*P17*'Core Exchange and Levers'!$C$14</f>
        <v>0</v>
      </c>
      <c r="L17" s="3">
        <v>80</v>
      </c>
      <c r="M17" s="3">
        <v>80</v>
      </c>
      <c r="N17" s="3">
        <v>0</v>
      </c>
      <c r="O17" s="3">
        <v>0</v>
      </c>
      <c r="P17" s="3">
        <v>0</v>
      </c>
    </row>
    <row r="18" spans="2:16" x14ac:dyDescent="0.25">
      <c r="B18" s="3"/>
      <c r="C18" s="3" t="s">
        <v>84</v>
      </c>
      <c r="D18" s="3" t="s">
        <v>85</v>
      </c>
      <c r="E18" s="3" t="s">
        <v>141</v>
      </c>
      <c r="F18" s="3">
        <f>'Core Exchange and Levers'!$C$23*L18*'Core Exchange and Levers'!$C$7</f>
        <v>150</v>
      </c>
      <c r="G18" s="3">
        <f>'Core Exchange and Levers'!$C$24*M18*'Core Exchange and Levers'!$C$10</f>
        <v>100</v>
      </c>
      <c r="H18" s="3">
        <f>'Core Exchange and Levers'!$C$27*N18*'Core Exchange and Levers'!$C$13</f>
        <v>150</v>
      </c>
      <c r="I18" s="3">
        <f>'Core Exchange and Levers'!$C$25*O18*'Core Exchange and Levers'!$C$14</f>
        <v>0</v>
      </c>
      <c r="J18" s="3">
        <f>'Core Exchange and Levers'!$C$26*P18*'Core Exchange and Levers'!$C$14</f>
        <v>0</v>
      </c>
      <c r="L18" s="3">
        <v>150</v>
      </c>
      <c r="M18" s="3">
        <v>100</v>
      </c>
      <c r="N18" s="3">
        <v>150</v>
      </c>
      <c r="O18" s="3">
        <v>0</v>
      </c>
      <c r="P18" s="3">
        <v>0</v>
      </c>
    </row>
    <row r="19" spans="2:16" x14ac:dyDescent="0.25">
      <c r="B19" s="3"/>
      <c r="C19" s="3"/>
      <c r="D19" s="3"/>
      <c r="E19" s="3"/>
      <c r="F19" s="3"/>
      <c r="G19" s="3"/>
      <c r="H19" s="3"/>
      <c r="I19" s="3"/>
      <c r="J19" s="3"/>
      <c r="L19" s="3"/>
      <c r="M19" s="3"/>
      <c r="N19" s="3"/>
      <c r="O19" s="3"/>
      <c r="P19" s="3"/>
    </row>
    <row r="20" spans="2:16" x14ac:dyDescent="0.25">
      <c r="B20" s="3"/>
      <c r="C20" s="3"/>
      <c r="D20" s="3"/>
      <c r="E20" s="3"/>
      <c r="F20" s="3"/>
      <c r="G20" s="3"/>
      <c r="H20" s="3"/>
      <c r="I20" s="3"/>
      <c r="J20" s="3"/>
      <c r="L20" s="3"/>
      <c r="M20" s="3"/>
      <c r="N20" s="3"/>
      <c r="O20" s="3"/>
      <c r="P20" s="3"/>
    </row>
    <row r="21" spans="2:16" x14ac:dyDescent="0.25">
      <c r="B21" s="5" t="s">
        <v>87</v>
      </c>
      <c r="C21" s="3" t="s">
        <v>89</v>
      </c>
      <c r="D21" s="3" t="s">
        <v>91</v>
      </c>
      <c r="E21" s="3" t="s">
        <v>140</v>
      </c>
      <c r="F21" s="3">
        <f>'Core Exchange and Levers'!$C$23*L21*'Core Exchange and Levers'!$C$7</f>
        <v>350</v>
      </c>
      <c r="G21" s="3">
        <f>'Core Exchange and Levers'!$C$24*M21*'Core Exchange and Levers'!$C$10</f>
        <v>100</v>
      </c>
      <c r="H21" s="3">
        <f>'Core Exchange and Levers'!$C$27*N21*'Core Exchange and Levers'!$C$13</f>
        <v>0</v>
      </c>
      <c r="I21" s="3">
        <f>'Core Exchange and Levers'!$C$25*O21*'Core Exchange and Levers'!$C$14</f>
        <v>0</v>
      </c>
      <c r="J21" s="3">
        <f>'Core Exchange and Levers'!$C$26*P21*'Core Exchange and Levers'!$C$14</f>
        <v>0</v>
      </c>
      <c r="L21" s="3">
        <v>350</v>
      </c>
      <c r="M21" s="3">
        <v>100</v>
      </c>
      <c r="N21" s="3">
        <v>0</v>
      </c>
      <c r="O21" s="3">
        <v>0</v>
      </c>
      <c r="P21" s="3">
        <v>0</v>
      </c>
    </row>
    <row r="22" spans="2:16" x14ac:dyDescent="0.25">
      <c r="B22" s="3"/>
      <c r="C22" s="3" t="s">
        <v>90</v>
      </c>
      <c r="D22" s="3" t="s">
        <v>128</v>
      </c>
      <c r="E22" s="3" t="s">
        <v>140</v>
      </c>
      <c r="F22" s="3">
        <f>'Core Exchange and Levers'!$C$23*L22*'Core Exchange and Levers'!$C$7</f>
        <v>300</v>
      </c>
      <c r="G22" s="3">
        <f>'Core Exchange and Levers'!$C$24*M22*'Core Exchange and Levers'!$C$10</f>
        <v>80</v>
      </c>
      <c r="H22" s="3">
        <f>'Core Exchange and Levers'!$C$27*N22*'Core Exchange and Levers'!$C$13</f>
        <v>0</v>
      </c>
      <c r="I22" s="3">
        <f>'Core Exchange and Levers'!$C$25*O22*'Core Exchange and Levers'!$C$14</f>
        <v>0</v>
      </c>
      <c r="J22" s="3">
        <f>'Core Exchange and Levers'!$C$26*P22*'Core Exchange and Levers'!$C$14</f>
        <v>0</v>
      </c>
      <c r="L22" s="3">
        <v>300</v>
      </c>
      <c r="M22" s="3">
        <v>80</v>
      </c>
      <c r="N22" s="3">
        <v>0</v>
      </c>
      <c r="O22" s="3">
        <v>0</v>
      </c>
      <c r="P22" s="3">
        <v>0</v>
      </c>
    </row>
    <row r="23" spans="2:16" x14ac:dyDescent="0.25">
      <c r="B23" s="3"/>
      <c r="C23" s="3" t="s">
        <v>92</v>
      </c>
      <c r="D23" s="3" t="s">
        <v>93</v>
      </c>
      <c r="E23" s="3" t="s">
        <v>140</v>
      </c>
      <c r="F23" s="3">
        <f>'Core Exchange and Levers'!$C$23*L23*'Core Exchange and Levers'!$C$7</f>
        <v>0</v>
      </c>
      <c r="G23" s="3">
        <f>'Core Exchange and Levers'!$C$24*M23*'Core Exchange and Levers'!$C$10</f>
        <v>80</v>
      </c>
      <c r="H23" s="3">
        <f>'Core Exchange and Levers'!$C$27*N23*'Core Exchange and Levers'!$C$13</f>
        <v>800</v>
      </c>
      <c r="I23" s="3">
        <f>'Core Exchange and Levers'!$C$25*O23*'Core Exchange and Levers'!$C$14</f>
        <v>0</v>
      </c>
      <c r="J23" s="3">
        <f>'Core Exchange and Levers'!$C$26*P23*'Core Exchange and Levers'!$C$14</f>
        <v>20</v>
      </c>
      <c r="L23" s="3">
        <v>0</v>
      </c>
      <c r="M23" s="3">
        <v>80</v>
      </c>
      <c r="N23" s="3">
        <v>800</v>
      </c>
      <c r="O23" s="3">
        <v>0</v>
      </c>
      <c r="P23" s="3">
        <v>20</v>
      </c>
    </row>
    <row r="24" spans="2:16" x14ac:dyDescent="0.25">
      <c r="B24" s="3"/>
      <c r="C24" s="3"/>
      <c r="D24" s="3"/>
      <c r="E24" s="3"/>
      <c r="F24" s="3"/>
      <c r="G24" s="3"/>
      <c r="H24" s="3"/>
      <c r="I24" s="3"/>
      <c r="J24" s="3"/>
      <c r="L24" s="3"/>
      <c r="M24" s="3"/>
      <c r="N24" s="3"/>
      <c r="O24" s="3"/>
      <c r="P24" s="3"/>
    </row>
    <row r="25" spans="2:16" x14ac:dyDescent="0.25">
      <c r="B25" s="3"/>
      <c r="C25" s="3"/>
      <c r="D25" s="3"/>
      <c r="E25" s="3"/>
      <c r="F25" s="3"/>
      <c r="G25" s="3"/>
      <c r="H25" s="3"/>
      <c r="I25" s="3"/>
      <c r="J25" s="3"/>
      <c r="L25" s="3"/>
      <c r="M25" s="3"/>
      <c r="N25" s="3"/>
      <c r="O25" s="3"/>
      <c r="P25" s="3"/>
    </row>
    <row r="26" spans="2:16" x14ac:dyDescent="0.25">
      <c r="B26" s="5" t="s">
        <v>88</v>
      </c>
      <c r="C26" s="3" t="s">
        <v>94</v>
      </c>
      <c r="D26" s="3" t="s">
        <v>95</v>
      </c>
      <c r="E26" s="3" t="s">
        <v>140</v>
      </c>
      <c r="F26" s="3">
        <f>'Core Exchange and Levers'!$C$23*L26*'Core Exchange and Levers'!$C$7</f>
        <v>0</v>
      </c>
      <c r="G26" s="3">
        <f>'Core Exchange and Levers'!$C$24*M26*'Core Exchange and Levers'!$C$10</f>
        <v>100</v>
      </c>
      <c r="H26" s="3">
        <f>'Core Exchange and Levers'!$C$27*N26*'Core Exchange and Levers'!$C$13</f>
        <v>0</v>
      </c>
      <c r="I26" s="3">
        <f>'Core Exchange and Levers'!$C$25*O26*'Core Exchange and Levers'!$C$14</f>
        <v>0</v>
      </c>
      <c r="J26" s="3">
        <f>'Core Exchange and Levers'!$C$26*P26*'Core Exchange and Levers'!$C$14</f>
        <v>0</v>
      </c>
      <c r="L26" s="3">
        <v>0</v>
      </c>
      <c r="M26" s="3">
        <v>100</v>
      </c>
      <c r="N26" s="3">
        <v>0</v>
      </c>
      <c r="O26" s="3">
        <v>0</v>
      </c>
      <c r="P26" s="3">
        <v>0</v>
      </c>
    </row>
    <row r="27" spans="2:16" x14ac:dyDescent="0.25">
      <c r="B27" s="3"/>
      <c r="C27" s="3" t="s">
        <v>96</v>
      </c>
      <c r="D27" s="3" t="s">
        <v>97</v>
      </c>
      <c r="E27" s="3" t="s">
        <v>140</v>
      </c>
      <c r="F27" s="3">
        <f>'Core Exchange and Levers'!$C$23*L27*'Core Exchange and Levers'!$C$7</f>
        <v>500</v>
      </c>
      <c r="G27" s="3">
        <f>'Core Exchange and Levers'!$C$24*M27*'Core Exchange and Levers'!$C$10</f>
        <v>150</v>
      </c>
      <c r="H27" s="3">
        <f>'Core Exchange and Levers'!$C$27*N27*'Core Exchange and Levers'!$C$13</f>
        <v>0</v>
      </c>
      <c r="I27" s="3">
        <f>'Core Exchange and Levers'!$C$25*O27*'Core Exchange and Levers'!$C$14</f>
        <v>0</v>
      </c>
      <c r="J27" s="3">
        <f>'Core Exchange and Levers'!$C$26*P27*'Core Exchange and Levers'!$C$14</f>
        <v>0</v>
      </c>
      <c r="L27" s="3">
        <v>500</v>
      </c>
      <c r="M27" s="3">
        <v>150</v>
      </c>
      <c r="N27" s="3">
        <v>0</v>
      </c>
      <c r="O27" s="3">
        <v>0</v>
      </c>
      <c r="P27" s="3">
        <v>0</v>
      </c>
    </row>
    <row r="28" spans="2:16" x14ac:dyDescent="0.25">
      <c r="B28" s="3"/>
      <c r="C28" s="3" t="s">
        <v>98</v>
      </c>
      <c r="D28" s="3" t="s">
        <v>99</v>
      </c>
      <c r="E28" s="3" t="s">
        <v>140</v>
      </c>
      <c r="F28" s="3">
        <f>'Core Exchange and Levers'!$C$23*L28*'Core Exchange and Levers'!$C$7</f>
        <v>0</v>
      </c>
      <c r="G28" s="3">
        <f>'Core Exchange and Levers'!$C$24*M28*'Core Exchange and Levers'!$C$10</f>
        <v>80</v>
      </c>
      <c r="H28" s="3">
        <f>'Core Exchange and Levers'!$C$27*N28*'Core Exchange and Levers'!$C$13</f>
        <v>0</v>
      </c>
      <c r="I28" s="3">
        <f>'Core Exchange and Levers'!$C$25*O28*'Core Exchange and Levers'!$C$14</f>
        <v>0</v>
      </c>
      <c r="J28" s="3">
        <f>'Core Exchange and Levers'!$C$26*P28*'Core Exchange and Levers'!$C$14</f>
        <v>0</v>
      </c>
      <c r="L28" s="3">
        <v>0</v>
      </c>
      <c r="M28" s="3">
        <v>80</v>
      </c>
      <c r="N28" s="3">
        <v>0</v>
      </c>
      <c r="O28" s="3">
        <v>0</v>
      </c>
      <c r="P28" s="3">
        <v>0</v>
      </c>
    </row>
    <row r="29" spans="2:16" x14ac:dyDescent="0.25">
      <c r="B29" s="3"/>
      <c r="C29" s="3"/>
      <c r="D29" s="3"/>
      <c r="E29" s="3"/>
      <c r="F29" s="3"/>
      <c r="G29" s="3"/>
      <c r="H29" s="3"/>
      <c r="I29" s="3"/>
      <c r="J29" s="3"/>
      <c r="L29" s="3"/>
      <c r="M29" s="3"/>
      <c r="N29" s="3"/>
      <c r="O29" s="3"/>
      <c r="P29" s="3"/>
    </row>
    <row r="30" spans="2:16" x14ac:dyDescent="0.25">
      <c r="B30" s="3"/>
      <c r="C30" s="3"/>
      <c r="D30" s="3"/>
      <c r="E30" s="3"/>
      <c r="F30" s="3"/>
      <c r="G30" s="3"/>
      <c r="H30" s="3"/>
      <c r="I30" s="3"/>
      <c r="J30" s="3"/>
      <c r="L30" s="3"/>
      <c r="M30" s="3"/>
      <c r="N30" s="3"/>
      <c r="O30" s="3"/>
      <c r="P30" s="3"/>
    </row>
    <row r="31" spans="2:16" x14ac:dyDescent="0.25">
      <c r="B31" s="5" t="s">
        <v>107</v>
      </c>
      <c r="C31" s="3" t="s">
        <v>100</v>
      </c>
      <c r="D31" s="3" t="s">
        <v>101</v>
      </c>
      <c r="E31" s="3" t="s">
        <v>141</v>
      </c>
      <c r="F31" s="3">
        <f>'Core Exchange and Levers'!$C$23*L31*'Core Exchange and Levers'!$C$7</f>
        <v>800</v>
      </c>
      <c r="G31" s="3">
        <f>'Core Exchange and Levers'!$C$24*M31*'Core Exchange and Levers'!$C$10</f>
        <v>550</v>
      </c>
      <c r="H31" s="3">
        <f>'Core Exchange and Levers'!$C$27*N31*'Core Exchange and Levers'!$C$13</f>
        <v>1000</v>
      </c>
      <c r="I31" s="3">
        <f>'Core Exchange and Levers'!$C$25*O31*'Core Exchange and Levers'!$C$14</f>
        <v>0</v>
      </c>
      <c r="J31" s="3">
        <f>'Core Exchange and Levers'!$C$26*P31*'Core Exchange and Levers'!$C$14</f>
        <v>0</v>
      </c>
      <c r="L31" s="3">
        <v>800</v>
      </c>
      <c r="M31" s="3">
        <v>550</v>
      </c>
      <c r="N31" s="3">
        <v>1000</v>
      </c>
      <c r="O31" s="3">
        <v>0</v>
      </c>
      <c r="P31" s="3">
        <v>0</v>
      </c>
    </row>
    <row r="32" spans="2:16" x14ac:dyDescent="0.25">
      <c r="B32" s="3"/>
      <c r="C32" s="3" t="s">
        <v>102</v>
      </c>
      <c r="D32" s="3" t="s">
        <v>103</v>
      </c>
      <c r="E32" s="3" t="s">
        <v>141</v>
      </c>
      <c r="F32" s="3">
        <f>'Core Exchange and Levers'!$C$23*L32*'Core Exchange and Levers'!$C$7</f>
        <v>650</v>
      </c>
      <c r="G32" s="3">
        <f>'Core Exchange and Levers'!$C$24*M32*'Core Exchange and Levers'!$C$10</f>
        <v>400</v>
      </c>
      <c r="H32" s="3">
        <f>'Core Exchange and Levers'!$C$27*N32*'Core Exchange and Levers'!$C$13</f>
        <v>0</v>
      </c>
      <c r="I32" s="3">
        <f>'Core Exchange and Levers'!$C$25*O32*'Core Exchange and Levers'!$C$14</f>
        <v>0</v>
      </c>
      <c r="J32" s="3">
        <f>'Core Exchange and Levers'!$C$26*P32*'Core Exchange and Levers'!$C$14</f>
        <v>0</v>
      </c>
      <c r="L32" s="3">
        <v>650</v>
      </c>
      <c r="M32" s="3">
        <v>400</v>
      </c>
      <c r="N32" s="3">
        <v>0</v>
      </c>
      <c r="O32" s="3">
        <v>0</v>
      </c>
      <c r="P32" s="3">
        <v>0</v>
      </c>
    </row>
    <row r="33" spans="2:16" x14ac:dyDescent="0.25">
      <c r="B33" s="3"/>
      <c r="C33" s="3" t="s">
        <v>104</v>
      </c>
      <c r="D33" s="3" t="s">
        <v>105</v>
      </c>
      <c r="E33" s="3" t="s">
        <v>141</v>
      </c>
      <c r="F33" s="3">
        <f>'Core Exchange and Levers'!$C$23*L33*'Core Exchange and Levers'!$C$7</f>
        <v>750</v>
      </c>
      <c r="G33" s="3">
        <f>'Core Exchange and Levers'!$C$24*M33*'Core Exchange and Levers'!$C$10</f>
        <v>450</v>
      </c>
      <c r="H33" s="3">
        <f>'Core Exchange and Levers'!$C$27*N33*'Core Exchange and Levers'!$C$13</f>
        <v>0</v>
      </c>
      <c r="I33" s="3">
        <f>'Core Exchange and Levers'!$C$25*O33*'Core Exchange and Levers'!$C$14</f>
        <v>0</v>
      </c>
      <c r="J33" s="3">
        <f>'Core Exchange and Levers'!$C$26*P33*'Core Exchange and Levers'!$C$14</f>
        <v>0</v>
      </c>
      <c r="L33" s="3">
        <v>750</v>
      </c>
      <c r="M33" s="3">
        <v>450</v>
      </c>
      <c r="N33" s="3">
        <v>0</v>
      </c>
      <c r="O33" s="3">
        <v>0</v>
      </c>
      <c r="P33" s="3">
        <v>0</v>
      </c>
    </row>
    <row r="34" spans="2:16" x14ac:dyDescent="0.25">
      <c r="B34" s="3"/>
      <c r="C34" s="3"/>
      <c r="D34" s="3"/>
      <c r="E34" s="3"/>
      <c r="F34" s="3"/>
      <c r="G34" s="3"/>
      <c r="H34" s="3"/>
      <c r="I34" s="3"/>
      <c r="J34" s="3"/>
      <c r="L34" s="3"/>
      <c r="M34" s="3"/>
      <c r="N34" s="3"/>
      <c r="O34" s="3"/>
      <c r="P34" s="3"/>
    </row>
    <row r="35" spans="2:16" x14ac:dyDescent="0.25">
      <c r="B35" s="5" t="s">
        <v>131</v>
      </c>
      <c r="C35" s="3"/>
      <c r="D35" s="3"/>
      <c r="E35" s="3"/>
      <c r="F35" s="3"/>
      <c r="G35" s="3"/>
      <c r="H35" s="3"/>
      <c r="I35" s="3"/>
      <c r="J35" s="3"/>
      <c r="L35" s="3"/>
      <c r="M35" s="3"/>
      <c r="N35" s="3"/>
      <c r="O35" s="3"/>
      <c r="P35" s="3"/>
    </row>
    <row r="36" spans="2:16" x14ac:dyDescent="0.25">
      <c r="B36" s="3"/>
      <c r="C36" s="3" t="s">
        <v>132</v>
      </c>
      <c r="D36" s="3" t="s">
        <v>134</v>
      </c>
      <c r="E36" s="3" t="s">
        <v>141</v>
      </c>
      <c r="F36" s="3">
        <f>'Core Exchange and Levers'!$C$23*L36*'Core Exchange and Levers'!$C$7</f>
        <v>0</v>
      </c>
      <c r="G36" s="3">
        <f>'Core Exchange and Levers'!$C$24*M36*'Core Exchange and Levers'!$C$10</f>
        <v>500</v>
      </c>
      <c r="H36" s="3">
        <f>'Core Exchange and Levers'!$C$27*N36*'Core Exchange and Levers'!$C$13</f>
        <v>0</v>
      </c>
      <c r="I36" s="3">
        <f>'Core Exchange and Levers'!$C$25*O36*'Core Exchange and Levers'!$C$14</f>
        <v>0</v>
      </c>
      <c r="J36" s="3">
        <f>'Core Exchange and Levers'!$C$26*P36*'Core Exchange and Levers'!$C$14</f>
        <v>0</v>
      </c>
      <c r="L36" s="3">
        <v>0</v>
      </c>
      <c r="M36" s="3">
        <v>500</v>
      </c>
      <c r="N36" s="3">
        <v>0</v>
      </c>
      <c r="O36" s="3">
        <v>0</v>
      </c>
      <c r="P36" s="3">
        <v>0</v>
      </c>
    </row>
    <row r="37" spans="2:16" x14ac:dyDescent="0.25">
      <c r="B37" s="3"/>
      <c r="C37" s="3" t="s">
        <v>133</v>
      </c>
      <c r="D37" s="3" t="s">
        <v>135</v>
      </c>
      <c r="E37" s="3" t="s">
        <v>141</v>
      </c>
      <c r="F37" s="3">
        <f>'Core Exchange and Levers'!$C$23*L37*'Core Exchange and Levers'!$C$7</f>
        <v>900</v>
      </c>
      <c r="G37" s="3">
        <f>'Core Exchange and Levers'!$C$24*M37*'Core Exchange and Levers'!$C$10</f>
        <v>600</v>
      </c>
      <c r="H37" s="3">
        <f>'Core Exchange and Levers'!$C$27*N37*'Core Exchange and Levers'!$C$13</f>
        <v>0</v>
      </c>
      <c r="I37" s="3">
        <f>'Core Exchange and Levers'!$C$25*O37*'Core Exchange and Levers'!$C$14</f>
        <v>0</v>
      </c>
      <c r="J37" s="3">
        <f>'Core Exchange and Levers'!$C$26*P37*'Core Exchange and Levers'!$C$14</f>
        <v>0</v>
      </c>
      <c r="L37" s="3">
        <v>900</v>
      </c>
      <c r="M37" s="3">
        <v>600</v>
      </c>
      <c r="N37" s="3">
        <v>0</v>
      </c>
      <c r="O37" s="3">
        <v>0</v>
      </c>
      <c r="P37" s="3">
        <v>0</v>
      </c>
    </row>
    <row r="38" spans="2:16" x14ac:dyDescent="0.25">
      <c r="B38" s="3"/>
      <c r="C38" s="3" t="s">
        <v>136</v>
      </c>
      <c r="D38" s="3" t="s">
        <v>137</v>
      </c>
      <c r="E38" s="3" t="s">
        <v>141</v>
      </c>
      <c r="F38" s="3">
        <f>'Core Exchange and Levers'!$C$23*L38*'Core Exchange and Levers'!$C$7</f>
        <v>500</v>
      </c>
      <c r="G38" s="3">
        <f>'Core Exchange and Levers'!$C$24*M38*'Core Exchange and Levers'!$C$10</f>
        <v>650</v>
      </c>
      <c r="H38" s="3">
        <f>'Core Exchange and Levers'!$C$27*N38*'Core Exchange and Levers'!$C$13</f>
        <v>0</v>
      </c>
      <c r="I38" s="3">
        <f>'Core Exchange and Levers'!$C$25*O38*'Core Exchange and Levers'!$C$14</f>
        <v>0</v>
      </c>
      <c r="J38" s="3">
        <f>'Core Exchange and Levers'!$C$26*P38*'Core Exchange and Levers'!$C$14</f>
        <v>0</v>
      </c>
      <c r="L38" s="3">
        <v>500</v>
      </c>
      <c r="M38" s="3">
        <v>650</v>
      </c>
      <c r="N38" s="3">
        <v>0</v>
      </c>
      <c r="O38" s="3">
        <v>0</v>
      </c>
      <c r="P38" s="3">
        <v>0</v>
      </c>
    </row>
    <row r="39" spans="2:16" x14ac:dyDescent="0.25">
      <c r="B39" s="3"/>
      <c r="C39" s="3"/>
      <c r="D39" s="3"/>
      <c r="E39" s="3"/>
      <c r="F39" s="3"/>
      <c r="G39" s="3"/>
      <c r="H39" s="3"/>
      <c r="I39" s="3"/>
      <c r="J39" s="3"/>
      <c r="L39" s="3"/>
      <c r="M39" s="3"/>
      <c r="N39" s="3"/>
      <c r="O39" s="3"/>
      <c r="P39" s="3"/>
    </row>
    <row r="40" spans="2:16" x14ac:dyDescent="0.25">
      <c r="B40" s="5" t="s">
        <v>106</v>
      </c>
      <c r="C40" s="3" t="s">
        <v>113</v>
      </c>
      <c r="D40" s="3" t="s">
        <v>138</v>
      </c>
      <c r="E40" s="3" t="s">
        <v>140</v>
      </c>
      <c r="F40" s="3">
        <f>'Core Exchange and Levers'!$C$23*L40*'Core Exchange and Levers'!$C$7</f>
        <v>0</v>
      </c>
      <c r="G40" s="3">
        <f>'Core Exchange and Levers'!$C$24*M40*'Core Exchange and Levers'!$C$10</f>
        <v>1000</v>
      </c>
      <c r="H40" s="3">
        <f>'Core Exchange and Levers'!$C$27*N40*'Core Exchange and Levers'!$C$13</f>
        <v>0</v>
      </c>
      <c r="I40" s="3">
        <f>'Core Exchange and Levers'!$C$25*O40*'Core Exchange and Levers'!$C$14</f>
        <v>-50</v>
      </c>
      <c r="J40" s="3">
        <f>'Core Exchange and Levers'!$C$26*P40*'Core Exchange and Levers'!$C$14</f>
        <v>50</v>
      </c>
      <c r="L40" s="3">
        <v>0</v>
      </c>
      <c r="M40" s="3">
        <v>1000</v>
      </c>
      <c r="N40" s="3">
        <v>0</v>
      </c>
      <c r="O40" s="3">
        <v>-50</v>
      </c>
      <c r="P40" s="3">
        <v>50</v>
      </c>
    </row>
    <row r="41" spans="2:16" x14ac:dyDescent="0.25">
      <c r="B41" s="3"/>
      <c r="C41" s="3"/>
      <c r="D41" s="3"/>
      <c r="E41" s="3"/>
      <c r="F41" s="3"/>
      <c r="G41" s="3"/>
      <c r="H41" s="3"/>
      <c r="I41" s="3"/>
      <c r="J41" s="3"/>
      <c r="L41" s="3"/>
      <c r="M41" s="3"/>
      <c r="N41" s="3"/>
      <c r="O41" s="3"/>
      <c r="P41" s="3"/>
    </row>
    <row r="42" spans="2:16" x14ac:dyDescent="0.25">
      <c r="B42" s="5" t="s">
        <v>108</v>
      </c>
      <c r="C42" s="3" t="s">
        <v>112</v>
      </c>
      <c r="D42" s="3" t="s">
        <v>127</v>
      </c>
      <c r="E42" s="3" t="s">
        <v>140</v>
      </c>
      <c r="F42" s="3">
        <f>'Core Exchange and Levers'!$C$23*L42*'Core Exchange and Levers'!$C$7</f>
        <v>9999</v>
      </c>
      <c r="G42" s="3">
        <f>'Core Exchange and Levers'!$C$24*M42*'Core Exchange and Levers'!$C$10</f>
        <v>1500</v>
      </c>
      <c r="H42" s="3">
        <f>'Core Exchange and Levers'!$C$27*N42*'Core Exchange and Levers'!$C$13</f>
        <v>9999</v>
      </c>
      <c r="I42" s="3">
        <f>'Core Exchange and Levers'!$C$25*O42*'Core Exchange and Levers'!$C$14</f>
        <v>0</v>
      </c>
      <c r="J42" s="3">
        <f>'Core Exchange and Levers'!$C$26*P42*'Core Exchange and Levers'!$C$14</f>
        <v>0</v>
      </c>
      <c r="L42" s="3">
        <v>9999</v>
      </c>
      <c r="M42" s="3">
        <v>1500</v>
      </c>
      <c r="N42" s="3">
        <v>9999</v>
      </c>
      <c r="O42" s="3">
        <v>0</v>
      </c>
      <c r="P42" s="3">
        <v>0</v>
      </c>
    </row>
    <row r="43" spans="2:16" x14ac:dyDescent="0.25">
      <c r="B43" s="3"/>
      <c r="C43" s="3"/>
      <c r="D43" s="3"/>
      <c r="E43" s="3"/>
      <c r="F43" s="3"/>
      <c r="G43" s="3"/>
      <c r="H43" s="3"/>
      <c r="I43" s="3"/>
      <c r="J43" s="3"/>
      <c r="L43" s="3"/>
      <c r="M43" s="3"/>
      <c r="N43" s="3"/>
      <c r="O43" s="3"/>
      <c r="P43" s="3"/>
    </row>
    <row r="44" spans="2:16" x14ac:dyDescent="0.25">
      <c r="B44" s="5" t="s">
        <v>109</v>
      </c>
      <c r="C44" s="3" t="s">
        <v>114</v>
      </c>
      <c r="D44" s="3" t="s">
        <v>115</v>
      </c>
      <c r="E44" s="3" t="s">
        <v>141</v>
      </c>
      <c r="F44" s="3">
        <f>'Core Exchange and Levers'!$C$23*L44*'Core Exchange and Levers'!$C$7</f>
        <v>1000</v>
      </c>
      <c r="G44" s="3">
        <f>'Core Exchange and Levers'!$C$24*M44*'Core Exchange and Levers'!$C$10</f>
        <v>1500</v>
      </c>
      <c r="H44" s="3">
        <f>'Core Exchange and Levers'!$C$27*N44*'Core Exchange and Levers'!$C$13</f>
        <v>0</v>
      </c>
      <c r="I44" s="3">
        <f>'Core Exchange and Levers'!$C$25*O44*'Core Exchange and Levers'!$C$14</f>
        <v>0</v>
      </c>
      <c r="J44" s="3">
        <f>'Core Exchange and Levers'!$C$26*P44*'Core Exchange and Levers'!$C$14</f>
        <v>0</v>
      </c>
      <c r="L44" s="3">
        <v>1000</v>
      </c>
      <c r="M44" s="3">
        <v>1500</v>
      </c>
      <c r="N44" s="3">
        <v>0</v>
      </c>
      <c r="O44" s="3">
        <v>0</v>
      </c>
      <c r="P44" s="3">
        <v>0</v>
      </c>
    </row>
    <row r="45" spans="2:16" x14ac:dyDescent="0.25">
      <c r="B45" s="3"/>
      <c r="C45" s="3"/>
      <c r="D45" s="3"/>
      <c r="E45" s="3"/>
      <c r="F45" s="3"/>
      <c r="G45" s="3"/>
      <c r="H45" s="3"/>
      <c r="I45" s="3"/>
      <c r="J45" s="3"/>
      <c r="L45" s="3"/>
      <c r="M45" s="3"/>
      <c r="N45" s="3"/>
      <c r="O45" s="3"/>
      <c r="P45" s="3"/>
    </row>
    <row r="46" spans="2:16" x14ac:dyDescent="0.25">
      <c r="B46" s="5" t="s">
        <v>110</v>
      </c>
      <c r="C46" s="3" t="s">
        <v>111</v>
      </c>
      <c r="D46" s="3" t="s">
        <v>116</v>
      </c>
      <c r="E46" s="3" t="s">
        <v>141</v>
      </c>
      <c r="F46" s="3">
        <f>'Core Exchange and Levers'!$C$23*L46*'Core Exchange and Levers'!$C$7</f>
        <v>0</v>
      </c>
      <c r="G46" s="3">
        <f>'Core Exchange and Levers'!$C$24*M46*'Core Exchange and Levers'!$C$10</f>
        <v>0</v>
      </c>
      <c r="H46" s="3">
        <f>'Core Exchange and Levers'!$C$27*N46*'Core Exchange and Levers'!$C$13</f>
        <v>0</v>
      </c>
      <c r="I46" s="3">
        <f>'Core Exchange and Levers'!$C$25*O46*'Core Exchange and Levers'!$C$14</f>
        <v>0</v>
      </c>
      <c r="J46" s="3">
        <f>'Core Exchange and Levers'!$C$26*P46*'Core Exchange and Levers'!$C$14</f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8" spans="2:16" x14ac:dyDescent="0.25">
      <c r="B48" s="5" t="s">
        <v>191</v>
      </c>
      <c r="C48" s="5"/>
      <c r="D48" s="5"/>
    </row>
    <row r="49" spans="2:4" x14ac:dyDescent="0.25">
      <c r="B49" s="5"/>
      <c r="C49" s="5"/>
      <c r="D49" s="5" t="s">
        <v>217</v>
      </c>
    </row>
    <row r="50" spans="2:4" x14ac:dyDescent="0.25">
      <c r="B50" s="5" t="s">
        <v>192</v>
      </c>
      <c r="C50" s="7"/>
      <c r="D50" s="4"/>
    </row>
    <row r="51" spans="2:4" x14ac:dyDescent="0.25">
      <c r="B51" s="3" t="s">
        <v>193</v>
      </c>
      <c r="C51" s="3">
        <f>'Core Exchange and Levers'!$C$7*'Core Exchange and Levers'!$C$30*'Weapon and Ability Numerics'!D51</f>
        <v>1</v>
      </c>
      <c r="D51" s="3">
        <v>1</v>
      </c>
    </row>
    <row r="52" spans="2:4" x14ac:dyDescent="0.25">
      <c r="B52" s="3" t="s">
        <v>194</v>
      </c>
      <c r="C52" s="3">
        <f>'Core Exchange and Levers'!$C$10*'Core Exchange and Levers'!$C$32*'Weapon and Ability Numerics'!D52</f>
        <v>1</v>
      </c>
      <c r="D52" s="3">
        <v>1</v>
      </c>
    </row>
    <row r="53" spans="2:4" x14ac:dyDescent="0.25">
      <c r="B53" s="3" t="s">
        <v>195</v>
      </c>
      <c r="C53" s="3">
        <f>'Core Exchange and Levers'!$C$12*'Core Exchange and Levers'!$C$31*'Weapon and Ability Numerics'!D53</f>
        <v>1</v>
      </c>
      <c r="D53" s="3">
        <v>1</v>
      </c>
    </row>
    <row r="54" spans="2:4" x14ac:dyDescent="0.25">
      <c r="B54" s="3" t="s">
        <v>196</v>
      </c>
      <c r="C54" s="3">
        <f>'Core Exchange and Levers'!$C$15*'Core Exchange and Levers'!$C$33*'Weapon and Ability Numerics'!D54</f>
        <v>1</v>
      </c>
      <c r="D54" s="3">
        <v>1</v>
      </c>
    </row>
    <row r="55" spans="2:4" x14ac:dyDescent="0.25">
      <c r="B55" s="4"/>
      <c r="C55" s="4"/>
      <c r="D55" s="4"/>
    </row>
    <row r="56" spans="2:4" x14ac:dyDescent="0.25">
      <c r="B56" s="5" t="s">
        <v>197</v>
      </c>
      <c r="C56" s="5"/>
      <c r="D56" s="5"/>
    </row>
    <row r="57" spans="2:4" x14ac:dyDescent="0.25">
      <c r="B57" s="3" t="s">
        <v>198</v>
      </c>
      <c r="C57" s="3">
        <f>'Core Exchange and Levers'!$C$7*'Core Exchange and Levers'!$C$30*'Weapon and Ability Numerics'!D57</f>
        <v>1</v>
      </c>
      <c r="D57" s="3">
        <v>1</v>
      </c>
    </row>
    <row r="58" spans="2:4" x14ac:dyDescent="0.25">
      <c r="B58" s="3" t="s">
        <v>199</v>
      </c>
      <c r="C58" s="3">
        <f>'Core Exchange and Levers'!$C$10*'Core Exchange and Levers'!$C$32*'Weapon and Ability Numerics'!D58</f>
        <v>1</v>
      </c>
      <c r="D58" s="3">
        <v>1</v>
      </c>
    </row>
    <row r="59" spans="2:4" x14ac:dyDescent="0.25">
      <c r="B59" s="3" t="s">
        <v>200</v>
      </c>
      <c r="C59" s="3">
        <f>'Core Exchange and Levers'!$C$12*'Core Exchange and Levers'!$C$31*'Weapon and Ability Numerics'!D59</f>
        <v>1</v>
      </c>
      <c r="D59" s="3">
        <v>1</v>
      </c>
    </row>
    <row r="60" spans="2:4" x14ac:dyDescent="0.25">
      <c r="B60" s="3" t="s">
        <v>201</v>
      </c>
      <c r="C60" s="3">
        <f>'Core Exchange and Levers'!$C$15*'Core Exchange and Levers'!$C$33*'Weapon and Ability Numerics'!D60</f>
        <v>1</v>
      </c>
      <c r="D60" s="3">
        <v>1</v>
      </c>
    </row>
    <row r="61" spans="2:4" x14ac:dyDescent="0.25">
      <c r="B61" s="5"/>
      <c r="C61" s="5"/>
      <c r="D61" s="5"/>
    </row>
    <row r="62" spans="2:4" x14ac:dyDescent="0.25">
      <c r="B62" s="5" t="s">
        <v>202</v>
      </c>
      <c r="C62" s="5"/>
      <c r="D62" s="5"/>
    </row>
    <row r="63" spans="2:4" x14ac:dyDescent="0.25">
      <c r="B63" s="3" t="s">
        <v>203</v>
      </c>
      <c r="C63" s="3">
        <f>'Core Exchange and Levers'!$C$7*'Core Exchange and Levers'!$C$30*'Weapon and Ability Numerics'!D63</f>
        <v>1</v>
      </c>
      <c r="D63" s="3">
        <v>1</v>
      </c>
    </row>
    <row r="64" spans="2:4" x14ac:dyDescent="0.25">
      <c r="B64" s="3" t="s">
        <v>204</v>
      </c>
      <c r="C64" s="3">
        <f>'Core Exchange and Levers'!$C$10*'Core Exchange and Levers'!$C$32*'Weapon and Ability Numerics'!D64</f>
        <v>1</v>
      </c>
      <c r="D64" s="3">
        <v>1</v>
      </c>
    </row>
    <row r="65" spans="2:4" x14ac:dyDescent="0.25">
      <c r="B65" s="3" t="s">
        <v>205</v>
      </c>
      <c r="C65" s="3">
        <f>'Core Exchange and Levers'!$C$12*'Core Exchange and Levers'!$C$31*'Weapon and Ability Numerics'!D65</f>
        <v>1</v>
      </c>
      <c r="D65" s="3">
        <v>1</v>
      </c>
    </row>
    <row r="66" spans="2:4" x14ac:dyDescent="0.25">
      <c r="B66" s="3" t="s">
        <v>206</v>
      </c>
      <c r="C66" s="3">
        <f>'Core Exchange and Levers'!$C$15*'Core Exchange and Levers'!$C$33*'Weapon and Ability Numerics'!D66</f>
        <v>1</v>
      </c>
      <c r="D66" s="3">
        <v>1</v>
      </c>
    </row>
    <row r="67" spans="2:4" x14ac:dyDescent="0.25">
      <c r="B67" s="5"/>
      <c r="C67" s="5"/>
      <c r="D67" s="5"/>
    </row>
    <row r="68" spans="2:4" x14ac:dyDescent="0.25">
      <c r="B68" s="5" t="s">
        <v>207</v>
      </c>
      <c r="C68" s="5"/>
      <c r="D68" s="5"/>
    </row>
    <row r="69" spans="2:4" x14ac:dyDescent="0.25">
      <c r="B69" s="3" t="s">
        <v>208</v>
      </c>
      <c r="C69" s="3">
        <f>'Core Exchange and Levers'!$C$7*'Core Exchange and Levers'!$C$30*'Weapon and Ability Numerics'!D69</f>
        <v>1</v>
      </c>
      <c r="D69" s="3">
        <v>1</v>
      </c>
    </row>
    <row r="70" spans="2:4" x14ac:dyDescent="0.25">
      <c r="B70" s="3" t="s">
        <v>209</v>
      </c>
      <c r="C70" s="3">
        <f>'Core Exchange and Levers'!$C$10*'Core Exchange and Levers'!$C$32*'Weapon and Ability Numerics'!D70</f>
        <v>1</v>
      </c>
      <c r="D70" s="3">
        <v>1</v>
      </c>
    </row>
    <row r="71" spans="2:4" x14ac:dyDescent="0.25">
      <c r="B71" s="3" t="s">
        <v>210</v>
      </c>
      <c r="C71" s="3">
        <f>'Core Exchange and Levers'!$C$12*'Core Exchange and Levers'!$C$31*'Weapon and Ability Numerics'!D71</f>
        <v>1</v>
      </c>
      <c r="D71" s="3">
        <v>1</v>
      </c>
    </row>
    <row r="72" spans="2:4" x14ac:dyDescent="0.25">
      <c r="B72" s="3" t="s">
        <v>211</v>
      </c>
      <c r="C72" s="3">
        <f>'Core Exchange and Levers'!$C$15*'Core Exchange and Levers'!$C$33*'Weapon and Ability Numerics'!D72</f>
        <v>1</v>
      </c>
      <c r="D72" s="3">
        <v>1</v>
      </c>
    </row>
    <row r="73" spans="2:4" x14ac:dyDescent="0.25">
      <c r="B73" s="5"/>
      <c r="C73" s="5"/>
      <c r="D73" s="5"/>
    </row>
    <row r="74" spans="2:4" x14ac:dyDescent="0.25">
      <c r="B74" s="5" t="s">
        <v>212</v>
      </c>
      <c r="C74" s="5"/>
      <c r="D74" s="5"/>
    </row>
    <row r="75" spans="2:4" x14ac:dyDescent="0.25">
      <c r="B75" s="3" t="s">
        <v>213</v>
      </c>
      <c r="C75" s="3">
        <f>'Core Exchange and Levers'!$C$7*'Core Exchange and Levers'!$C$30*'Weapon and Ability Numerics'!D75</f>
        <v>1</v>
      </c>
      <c r="D75" s="3">
        <v>1</v>
      </c>
    </row>
    <row r="76" spans="2:4" x14ac:dyDescent="0.25">
      <c r="B76" s="3" t="s">
        <v>214</v>
      </c>
      <c r="C76" s="3">
        <f>'Core Exchange and Levers'!$C$10*'Core Exchange and Levers'!$C$32*'Weapon and Ability Numerics'!D76</f>
        <v>1</v>
      </c>
      <c r="D76" s="3">
        <v>1</v>
      </c>
    </row>
    <row r="77" spans="2:4" x14ac:dyDescent="0.25">
      <c r="B77" s="3" t="s">
        <v>215</v>
      </c>
      <c r="C77" s="3">
        <f>'Core Exchange and Levers'!$C$12*'Core Exchange and Levers'!$C$31*'Weapon and Ability Numerics'!D77</f>
        <v>1</v>
      </c>
      <c r="D77" s="3">
        <v>1</v>
      </c>
    </row>
    <row r="78" spans="2:4" x14ac:dyDescent="0.25">
      <c r="B78" s="3" t="s">
        <v>216</v>
      </c>
      <c r="C78" s="3">
        <f>'Core Exchange and Levers'!$C$15*'Core Exchange and Levers'!$C$33*'Weapon and Ability Numerics'!D78</f>
        <v>1</v>
      </c>
      <c r="D78" s="3">
        <v>1</v>
      </c>
    </row>
    <row r="80" spans="2:4" x14ac:dyDescent="0.25">
      <c r="B80" s="5" t="s">
        <v>219</v>
      </c>
      <c r="C80" s="5"/>
      <c r="D80" s="5"/>
    </row>
    <row r="81" spans="2:4" x14ac:dyDescent="0.25">
      <c r="B81" s="5"/>
      <c r="C81" s="5"/>
      <c r="D81" s="5"/>
    </row>
    <row r="82" spans="2:4" x14ac:dyDescent="0.25">
      <c r="B82" s="5" t="s">
        <v>225</v>
      </c>
      <c r="C82" s="5"/>
      <c r="D82" s="5"/>
    </row>
    <row r="83" spans="2:4" x14ac:dyDescent="0.25">
      <c r="B83" s="3" t="s">
        <v>226</v>
      </c>
      <c r="C83" s="3">
        <f>'Core Exchange and Levers'!$C$7*'Core Exchange and Levers'!$C$30*'Weapon and Ability Numerics'!D83</f>
        <v>1</v>
      </c>
      <c r="D83" s="3">
        <v>1</v>
      </c>
    </row>
    <row r="84" spans="2:4" x14ac:dyDescent="0.25">
      <c r="B84" s="3" t="s">
        <v>227</v>
      </c>
      <c r="C84" s="3">
        <f>'Core Exchange and Levers'!$C$10*'Core Exchange and Levers'!$C$32*'Weapon and Ability Numerics'!D84</f>
        <v>1</v>
      </c>
      <c r="D84" s="3">
        <v>1</v>
      </c>
    </row>
    <row r="85" spans="2:4" x14ac:dyDescent="0.25">
      <c r="B85" s="3" t="s">
        <v>228</v>
      </c>
      <c r="C85" s="3">
        <f>'Core Exchange and Levers'!$C$12*'Core Exchange and Levers'!$C$31*'Weapon and Ability Numerics'!D85</f>
        <v>1</v>
      </c>
      <c r="D85" s="3">
        <v>1</v>
      </c>
    </row>
    <row r="86" spans="2:4" x14ac:dyDescent="0.25">
      <c r="B86" s="3" t="s">
        <v>229</v>
      </c>
      <c r="C86" s="3">
        <f>'Core Exchange and Levers'!$C$15*'Core Exchange and Levers'!$C$33*'Weapon and Ability Numerics'!D86</f>
        <v>1</v>
      </c>
      <c r="D86" s="3">
        <v>1</v>
      </c>
    </row>
    <row r="87" spans="2:4" x14ac:dyDescent="0.25">
      <c r="B87" s="3"/>
      <c r="C87" s="3"/>
      <c r="D87" s="3"/>
    </row>
    <row r="88" spans="2:4" x14ac:dyDescent="0.25">
      <c r="B88" s="5" t="s">
        <v>220</v>
      </c>
      <c r="C88" s="5"/>
      <c r="D88" s="5"/>
    </row>
    <row r="89" spans="2:4" x14ac:dyDescent="0.25">
      <c r="B89" s="3" t="s">
        <v>221</v>
      </c>
      <c r="C89" s="3">
        <f>'Core Exchange and Levers'!$C$7*'Core Exchange and Levers'!$C$30*'Weapon and Ability Numerics'!D89</f>
        <v>1</v>
      </c>
      <c r="D89" s="3">
        <v>1</v>
      </c>
    </row>
    <row r="90" spans="2:4" x14ac:dyDescent="0.25">
      <c r="B90" s="3" t="s">
        <v>222</v>
      </c>
      <c r="C90" s="3">
        <f>'Core Exchange and Levers'!$C$10*'Core Exchange and Levers'!$C$32*'Weapon and Ability Numerics'!D90</f>
        <v>1</v>
      </c>
      <c r="D90" s="3">
        <v>1</v>
      </c>
    </row>
    <row r="91" spans="2:4" x14ac:dyDescent="0.25">
      <c r="B91" s="3" t="s">
        <v>223</v>
      </c>
      <c r="C91" s="3">
        <f>'Core Exchange and Levers'!$C$12*'Core Exchange and Levers'!$C$31*'Weapon and Ability Numerics'!D91</f>
        <v>1</v>
      </c>
      <c r="D91" s="3">
        <v>1</v>
      </c>
    </row>
    <row r="92" spans="2:4" x14ac:dyDescent="0.25">
      <c r="B92" s="3" t="s">
        <v>224</v>
      </c>
      <c r="C92" s="3">
        <f>'Core Exchange and Levers'!$C$15*'Core Exchange and Levers'!$C$33*'Weapon and Ability Numerics'!D92</f>
        <v>1</v>
      </c>
      <c r="D92" s="3">
        <v>1</v>
      </c>
    </row>
    <row r="93" spans="2:4" x14ac:dyDescent="0.25">
      <c r="B93" s="3"/>
      <c r="C93" s="3"/>
      <c r="D93" s="3"/>
    </row>
    <row r="94" spans="2:4" x14ac:dyDescent="0.25">
      <c r="B94" s="5" t="s">
        <v>230</v>
      </c>
      <c r="C94" s="5"/>
      <c r="D94" s="5"/>
    </row>
    <row r="95" spans="2:4" x14ac:dyDescent="0.25">
      <c r="B95" s="3" t="s">
        <v>231</v>
      </c>
      <c r="C95" s="3">
        <f>'Core Exchange and Levers'!$C$7*'Core Exchange and Levers'!$C$30*'Weapon and Ability Numerics'!D95</f>
        <v>1</v>
      </c>
      <c r="D95" s="3">
        <v>1</v>
      </c>
    </row>
    <row r="96" spans="2:4" x14ac:dyDescent="0.25">
      <c r="B96" s="3" t="s">
        <v>232</v>
      </c>
      <c r="C96" s="3">
        <f>'Core Exchange and Levers'!$C$10*'Core Exchange and Levers'!$C$32*'Weapon and Ability Numerics'!D96</f>
        <v>1</v>
      </c>
      <c r="D96" s="3">
        <v>1</v>
      </c>
    </row>
    <row r="97" spans="2:11" x14ac:dyDescent="0.25">
      <c r="B97" s="3" t="s">
        <v>233</v>
      </c>
      <c r="C97" s="3">
        <f>'Core Exchange and Levers'!$C$12*'Core Exchange and Levers'!$C$31*'Weapon and Ability Numerics'!D97</f>
        <v>1</v>
      </c>
      <c r="D97" s="3">
        <v>1</v>
      </c>
    </row>
    <row r="98" spans="2:11" x14ac:dyDescent="0.25">
      <c r="B98" s="3" t="s">
        <v>234</v>
      </c>
      <c r="C98" s="3">
        <f>'Core Exchange and Levers'!$C$15*'Core Exchange and Levers'!$C$33*'Weapon and Ability Numerics'!D98</f>
        <v>1</v>
      </c>
      <c r="D98" s="3">
        <v>1</v>
      </c>
    </row>
    <row r="100" spans="2:11" x14ac:dyDescent="0.25">
      <c r="B100" s="5" t="s">
        <v>268</v>
      </c>
      <c r="C100" s="5"/>
      <c r="D100" s="5"/>
      <c r="E100" s="5"/>
      <c r="F100" s="5"/>
      <c r="H100" s="5"/>
      <c r="I100" s="5"/>
      <c r="J100" s="5"/>
      <c r="K100" s="5"/>
    </row>
    <row r="101" spans="2:11" x14ac:dyDescent="0.25">
      <c r="B101" s="5"/>
      <c r="C101" s="5"/>
      <c r="D101" s="5"/>
      <c r="E101" s="5"/>
      <c r="F101" s="5"/>
      <c r="H101" s="5"/>
      <c r="I101" s="5"/>
      <c r="J101" s="5"/>
      <c r="K101" s="5"/>
    </row>
    <row r="102" spans="2:11" x14ac:dyDescent="0.25">
      <c r="B102" s="5" t="s">
        <v>235</v>
      </c>
      <c r="C102" s="5" t="s">
        <v>236</v>
      </c>
      <c r="D102" s="5" t="s">
        <v>237</v>
      </c>
      <c r="E102" s="5" t="s">
        <v>238</v>
      </c>
      <c r="F102" s="5" t="s">
        <v>239</v>
      </c>
      <c r="H102" s="5" t="s">
        <v>240</v>
      </c>
      <c r="I102" s="5" t="s">
        <v>241</v>
      </c>
      <c r="J102" s="5" t="s">
        <v>242</v>
      </c>
      <c r="K102" s="5" t="s">
        <v>243</v>
      </c>
    </row>
    <row r="103" spans="2:11" x14ac:dyDescent="0.25">
      <c r="B103" s="3" t="s">
        <v>244</v>
      </c>
      <c r="C103" s="3">
        <f>$C$51*H103</f>
        <v>50</v>
      </c>
      <c r="D103" s="3">
        <f>$C$52*I103</f>
        <v>50</v>
      </c>
      <c r="E103" s="3">
        <f>$C$53*J103</f>
        <v>5</v>
      </c>
      <c r="F103" s="3">
        <f>$C$54*K103</f>
        <v>15</v>
      </c>
      <c r="H103" s="3">
        <v>50</v>
      </c>
      <c r="I103" s="3">
        <v>50</v>
      </c>
      <c r="J103" s="3">
        <v>5</v>
      </c>
      <c r="K103" s="3">
        <v>15</v>
      </c>
    </row>
    <row r="104" spans="2:11" x14ac:dyDescent="0.25">
      <c r="B104" s="3" t="s">
        <v>245</v>
      </c>
      <c r="C104" s="3">
        <f>$C$51*H104</f>
        <v>300</v>
      </c>
      <c r="D104" s="3">
        <f>$C$52*I104</f>
        <v>200</v>
      </c>
      <c r="E104" s="3">
        <f>$C$53*J104</f>
        <v>7</v>
      </c>
      <c r="F104" s="3">
        <f>$C$54*K104</f>
        <v>50</v>
      </c>
      <c r="H104" s="3">
        <v>300</v>
      </c>
      <c r="I104" s="3">
        <v>200</v>
      </c>
      <c r="J104" s="3">
        <v>7</v>
      </c>
      <c r="K104" s="3">
        <v>50</v>
      </c>
    </row>
    <row r="105" spans="2:11" x14ac:dyDescent="0.25">
      <c r="B105" s="3" t="s">
        <v>246</v>
      </c>
      <c r="C105" s="3">
        <f>$C$51*H105</f>
        <v>800</v>
      </c>
      <c r="D105" s="3">
        <f>$C$52*I105</f>
        <v>800</v>
      </c>
      <c r="E105" s="3">
        <f>$C$53*J105</f>
        <v>9</v>
      </c>
      <c r="F105" s="3">
        <f>$C$54*K105</f>
        <v>150</v>
      </c>
      <c r="H105" s="3">
        <v>800</v>
      </c>
      <c r="I105" s="3">
        <v>800</v>
      </c>
      <c r="J105" s="3">
        <v>9</v>
      </c>
      <c r="K105" s="3">
        <v>150</v>
      </c>
    </row>
    <row r="106" spans="2:11" x14ac:dyDescent="0.25">
      <c r="B106" s="3"/>
      <c r="C106" s="3"/>
      <c r="D106" s="3"/>
      <c r="E106" s="3"/>
      <c r="F106" s="3"/>
      <c r="H106" s="3"/>
      <c r="I106" s="3"/>
      <c r="J106" s="3"/>
      <c r="K106" s="3"/>
    </row>
    <row r="107" spans="2:11" x14ac:dyDescent="0.25">
      <c r="B107" s="3" t="s">
        <v>247</v>
      </c>
      <c r="C107" s="3">
        <f>$C$57*H107</f>
        <v>30</v>
      </c>
      <c r="D107" s="3">
        <f>$C$58*I107</f>
        <v>50</v>
      </c>
      <c r="E107" s="3">
        <f>$C$59*J107</f>
        <v>10</v>
      </c>
      <c r="F107" s="3">
        <f>$C$60*K107</f>
        <v>15</v>
      </c>
      <c r="H107" s="3">
        <v>30</v>
      </c>
      <c r="I107" s="3">
        <v>50</v>
      </c>
      <c r="J107" s="3">
        <v>10</v>
      </c>
      <c r="K107" s="3">
        <v>15</v>
      </c>
    </row>
    <row r="108" spans="2:11" x14ac:dyDescent="0.25">
      <c r="B108" s="3" t="s">
        <v>248</v>
      </c>
      <c r="C108" s="3">
        <f>$C$57*H108</f>
        <v>180</v>
      </c>
      <c r="D108" s="3">
        <f>$C$58*I108</f>
        <v>20</v>
      </c>
      <c r="E108" s="3">
        <f>$C$59*J108</f>
        <v>12</v>
      </c>
      <c r="F108" s="3">
        <f>$C$60*K108</f>
        <v>50</v>
      </c>
      <c r="H108" s="3">
        <v>180</v>
      </c>
      <c r="I108" s="3">
        <v>20</v>
      </c>
      <c r="J108" s="3">
        <v>12</v>
      </c>
      <c r="K108" s="3">
        <v>50</v>
      </c>
    </row>
    <row r="109" spans="2:11" x14ac:dyDescent="0.25">
      <c r="B109" s="3" t="s">
        <v>249</v>
      </c>
      <c r="C109" s="3">
        <f>$C$57*H109</f>
        <v>480</v>
      </c>
      <c r="D109" s="3">
        <f>$C$58*I109</f>
        <v>800</v>
      </c>
      <c r="E109" s="3">
        <f>$C$59*J109</f>
        <v>15</v>
      </c>
      <c r="F109" s="3">
        <f>$C$60*K109</f>
        <v>150</v>
      </c>
      <c r="H109" s="3">
        <v>480</v>
      </c>
      <c r="I109" s="3">
        <v>800</v>
      </c>
      <c r="J109" s="3">
        <v>15</v>
      </c>
      <c r="K109" s="3">
        <v>150</v>
      </c>
    </row>
    <row r="110" spans="2:11" x14ac:dyDescent="0.25">
      <c r="B110" s="3"/>
      <c r="C110" s="3"/>
      <c r="D110" s="3"/>
      <c r="E110" s="3"/>
      <c r="F110" s="3"/>
      <c r="H110" s="3"/>
      <c r="I110" s="3"/>
      <c r="J110" s="3"/>
      <c r="K110" s="3"/>
    </row>
    <row r="111" spans="2:11" x14ac:dyDescent="0.25">
      <c r="B111" s="3" t="s">
        <v>250</v>
      </c>
      <c r="C111" s="3">
        <f>$C$63*H111</f>
        <v>65</v>
      </c>
      <c r="D111" s="3">
        <f>$C$64*I111</f>
        <v>50</v>
      </c>
      <c r="E111" s="3">
        <f>$C$65*J111</f>
        <v>3</v>
      </c>
      <c r="F111" s="3">
        <f>$C$66*K111</f>
        <v>15</v>
      </c>
      <c r="H111" s="3">
        <v>65</v>
      </c>
      <c r="I111" s="3">
        <v>50</v>
      </c>
      <c r="J111" s="3">
        <v>3</v>
      </c>
      <c r="K111" s="3">
        <v>15</v>
      </c>
    </row>
    <row r="112" spans="2:11" x14ac:dyDescent="0.25">
      <c r="B112" s="3" t="s">
        <v>251</v>
      </c>
      <c r="C112" s="3">
        <f>$C$63*H112</f>
        <v>400</v>
      </c>
      <c r="D112" s="3">
        <f>$C$64*I112</f>
        <v>200</v>
      </c>
      <c r="E112" s="3">
        <f>$C$65*J112</f>
        <v>4</v>
      </c>
      <c r="F112" s="3">
        <f>$C$66*K112</f>
        <v>50</v>
      </c>
      <c r="H112" s="3">
        <v>400</v>
      </c>
      <c r="I112" s="3">
        <v>200</v>
      </c>
      <c r="J112" s="3">
        <v>4</v>
      </c>
      <c r="K112" s="3">
        <v>50</v>
      </c>
    </row>
    <row r="113" spans="2:11" x14ac:dyDescent="0.25">
      <c r="B113" s="3" t="s">
        <v>252</v>
      </c>
      <c r="C113" s="3">
        <f>$C$63*H113</f>
        <v>950</v>
      </c>
      <c r="D113" s="3">
        <f>$C$64*I113</f>
        <v>800</v>
      </c>
      <c r="E113" s="3">
        <f>$C$65*J113</f>
        <v>6</v>
      </c>
      <c r="F113" s="3">
        <f>$C$66*K113</f>
        <v>150</v>
      </c>
      <c r="H113" s="3">
        <v>950</v>
      </c>
      <c r="I113" s="3">
        <v>800</v>
      </c>
      <c r="J113" s="3">
        <v>6</v>
      </c>
      <c r="K113" s="3">
        <v>150</v>
      </c>
    </row>
    <row r="114" spans="2:11" x14ac:dyDescent="0.25">
      <c r="B114" s="3"/>
      <c r="C114" s="3"/>
      <c r="D114" s="3"/>
      <c r="E114" s="3"/>
      <c r="F114" s="3"/>
      <c r="H114" s="3"/>
      <c r="I114" s="3"/>
      <c r="J114" s="3"/>
      <c r="K114" s="3"/>
    </row>
    <row r="115" spans="2:11" x14ac:dyDescent="0.25">
      <c r="B115" s="3" t="s">
        <v>253</v>
      </c>
      <c r="C115" s="3">
        <f>$C$69*H115</f>
        <v>20</v>
      </c>
      <c r="D115" s="3">
        <f>$C$70*I115</f>
        <v>50</v>
      </c>
      <c r="E115" s="3">
        <f>$C$71*J115</f>
        <v>12</v>
      </c>
      <c r="F115" s="3">
        <f>$C$72*K115</f>
        <v>15</v>
      </c>
      <c r="H115" s="3">
        <v>20</v>
      </c>
      <c r="I115" s="3">
        <v>50</v>
      </c>
      <c r="J115" s="3">
        <v>12</v>
      </c>
      <c r="K115" s="3">
        <v>15</v>
      </c>
    </row>
    <row r="116" spans="2:11" x14ac:dyDescent="0.25">
      <c r="B116" s="3" t="s">
        <v>254</v>
      </c>
      <c r="C116" s="3">
        <f>$C$69*H116</f>
        <v>150</v>
      </c>
      <c r="D116" s="3">
        <f>$C$70*I116</f>
        <v>200</v>
      </c>
      <c r="E116" s="3">
        <f>$C$71*J116</f>
        <v>15</v>
      </c>
      <c r="F116" s="3">
        <f>$C$72*K116</f>
        <v>50</v>
      </c>
      <c r="H116" s="3">
        <v>150</v>
      </c>
      <c r="I116" s="3">
        <v>200</v>
      </c>
      <c r="J116" s="3">
        <v>15</v>
      </c>
      <c r="K116" s="3">
        <v>50</v>
      </c>
    </row>
    <row r="117" spans="2:11" x14ac:dyDescent="0.25">
      <c r="B117" s="3" t="s">
        <v>255</v>
      </c>
      <c r="C117" s="3">
        <f>$C$69*H117</f>
        <v>400</v>
      </c>
      <c r="D117" s="3">
        <f>$C$70*I117</f>
        <v>800</v>
      </c>
      <c r="E117" s="3">
        <f>$C$71*J117</f>
        <v>19</v>
      </c>
      <c r="F117" s="3">
        <f>$C$72*K117</f>
        <v>150</v>
      </c>
      <c r="H117" s="3">
        <v>400</v>
      </c>
      <c r="I117" s="3">
        <v>800</v>
      </c>
      <c r="J117" s="3">
        <v>19</v>
      </c>
      <c r="K117" s="3">
        <v>150</v>
      </c>
    </row>
    <row r="118" spans="2:11" x14ac:dyDescent="0.25">
      <c r="B118" s="3"/>
      <c r="C118" s="3"/>
      <c r="D118" s="3"/>
      <c r="E118" s="3"/>
      <c r="F118" s="3"/>
      <c r="H118" s="3"/>
      <c r="I118" s="3"/>
      <c r="J118" s="3"/>
      <c r="K118" s="3"/>
    </row>
    <row r="119" spans="2:11" x14ac:dyDescent="0.25">
      <c r="B119" s="3" t="s">
        <v>256</v>
      </c>
      <c r="C119" s="3">
        <f>$C$75*H119</f>
        <v>100</v>
      </c>
      <c r="D119" s="3">
        <f>$C$76*I119</f>
        <v>50</v>
      </c>
      <c r="E119" s="3">
        <f>$C$77*J119</f>
        <v>2</v>
      </c>
      <c r="F119" s="3">
        <f>$C$78*K119</f>
        <v>15</v>
      </c>
      <c r="H119" s="3">
        <v>100</v>
      </c>
      <c r="I119" s="3">
        <v>50</v>
      </c>
      <c r="J119" s="3">
        <v>2</v>
      </c>
      <c r="K119" s="3">
        <v>15</v>
      </c>
    </row>
    <row r="120" spans="2:11" x14ac:dyDescent="0.25">
      <c r="B120" s="3" t="s">
        <v>257</v>
      </c>
      <c r="C120" s="3">
        <f>$C$75*H120</f>
        <v>500</v>
      </c>
      <c r="D120" s="3">
        <f>$C$76*I120</f>
        <v>200</v>
      </c>
      <c r="E120" s="3">
        <f>$C$77*J120</f>
        <v>4</v>
      </c>
      <c r="F120" s="3">
        <f>$C$78*K120</f>
        <v>50</v>
      </c>
      <c r="H120" s="3">
        <v>500</v>
      </c>
      <c r="I120" s="3">
        <v>200</v>
      </c>
      <c r="J120" s="3">
        <v>4</v>
      </c>
      <c r="K120" s="3">
        <v>50</v>
      </c>
    </row>
    <row r="121" spans="2:11" x14ac:dyDescent="0.25">
      <c r="B121" s="3" t="s">
        <v>258</v>
      </c>
      <c r="C121" s="3">
        <f>$C$75*H121</f>
        <v>1200</v>
      </c>
      <c r="D121" s="3">
        <f>$C$76*I121</f>
        <v>800</v>
      </c>
      <c r="E121" s="3">
        <f>$C$77*J121</f>
        <v>6</v>
      </c>
      <c r="F121" s="3">
        <f>$C$78*K121</f>
        <v>150</v>
      </c>
      <c r="H121" s="3">
        <v>1200</v>
      </c>
      <c r="I121" s="3">
        <v>800</v>
      </c>
      <c r="J121" s="3">
        <v>6</v>
      </c>
      <c r="K121" s="3">
        <v>150</v>
      </c>
    </row>
    <row r="122" spans="2:11" x14ac:dyDescent="0.25">
      <c r="B122" s="3"/>
      <c r="C122" s="3"/>
      <c r="D122" s="3"/>
      <c r="E122" s="3"/>
      <c r="F122" s="3"/>
      <c r="H122" s="3"/>
      <c r="I122" s="3"/>
      <c r="J122" s="3"/>
      <c r="K122" s="3"/>
    </row>
    <row r="123" spans="2:11" x14ac:dyDescent="0.25">
      <c r="B123" s="3" t="s">
        <v>259</v>
      </c>
      <c r="C123" s="3">
        <f>$C$83*H123</f>
        <v>40</v>
      </c>
      <c r="D123" s="3">
        <f>$C$84*I123</f>
        <v>50</v>
      </c>
      <c r="E123" s="3">
        <f>$C$85*J123</f>
        <v>5</v>
      </c>
      <c r="F123" s="3">
        <f>$C$86*K123</f>
        <v>15</v>
      </c>
      <c r="H123" s="3">
        <v>40</v>
      </c>
      <c r="I123" s="3">
        <v>50</v>
      </c>
      <c r="J123" s="3">
        <v>5</v>
      </c>
      <c r="K123" s="3">
        <v>15</v>
      </c>
    </row>
    <row r="124" spans="2:11" x14ac:dyDescent="0.25">
      <c r="B124" s="3" t="s">
        <v>260</v>
      </c>
      <c r="C124" s="3">
        <f>$C$83*H124</f>
        <v>200</v>
      </c>
      <c r="D124" s="3">
        <f>$C$84*I124</f>
        <v>200</v>
      </c>
      <c r="E124" s="3">
        <f>$C$85*J124</f>
        <v>8</v>
      </c>
      <c r="F124" s="3">
        <f>$C$86*K124</f>
        <v>50</v>
      </c>
      <c r="H124" s="3">
        <v>200</v>
      </c>
      <c r="I124" s="3">
        <v>200</v>
      </c>
      <c r="J124" s="3">
        <v>8</v>
      </c>
      <c r="K124" s="3">
        <v>50</v>
      </c>
    </row>
    <row r="125" spans="2:11" x14ac:dyDescent="0.25">
      <c r="B125" s="3" t="s">
        <v>261</v>
      </c>
      <c r="C125" s="3">
        <f>$C$83*H125</f>
        <v>500</v>
      </c>
      <c r="D125" s="3">
        <f>$C$84*I125</f>
        <v>800</v>
      </c>
      <c r="E125" s="3">
        <f>$C$85*J125</f>
        <v>10</v>
      </c>
      <c r="F125" s="3">
        <f>$C$86*K125</f>
        <v>150</v>
      </c>
      <c r="H125" s="3">
        <v>500</v>
      </c>
      <c r="I125" s="3">
        <v>800</v>
      </c>
      <c r="J125" s="3">
        <v>10</v>
      </c>
      <c r="K125" s="3">
        <v>150</v>
      </c>
    </row>
    <row r="126" spans="2:11" x14ac:dyDescent="0.25">
      <c r="B126" s="3"/>
      <c r="C126" s="3"/>
      <c r="D126" s="3"/>
      <c r="E126" s="3"/>
      <c r="F126" s="3"/>
      <c r="H126" s="3"/>
      <c r="I126" s="3"/>
      <c r="J126" s="3"/>
      <c r="K126" s="3"/>
    </row>
    <row r="127" spans="2:11" x14ac:dyDescent="0.25">
      <c r="B127" s="3" t="s">
        <v>262</v>
      </c>
      <c r="C127" s="3">
        <f>$C$89*H127</f>
        <v>55</v>
      </c>
      <c r="D127" s="3">
        <f>$C$90*I127</f>
        <v>50</v>
      </c>
      <c r="E127" s="3">
        <f>$C$91*J127</f>
        <v>3</v>
      </c>
      <c r="F127" s="3">
        <f>$C$92*K127</f>
        <v>15</v>
      </c>
      <c r="H127" s="3">
        <v>55</v>
      </c>
      <c r="I127" s="3">
        <v>50</v>
      </c>
      <c r="J127" s="3">
        <v>3</v>
      </c>
      <c r="K127" s="3">
        <v>15</v>
      </c>
    </row>
    <row r="128" spans="2:11" x14ac:dyDescent="0.25">
      <c r="B128" s="3" t="s">
        <v>263</v>
      </c>
      <c r="C128" s="3">
        <f>$C$89*H128</f>
        <v>350</v>
      </c>
      <c r="D128" s="3">
        <f>$C$90*I128</f>
        <v>200</v>
      </c>
      <c r="E128" s="3">
        <f>$C$91*J128</f>
        <v>5</v>
      </c>
      <c r="F128" s="3">
        <f>$C$92*K128</f>
        <v>50</v>
      </c>
      <c r="H128" s="3">
        <v>350</v>
      </c>
      <c r="I128" s="3">
        <v>200</v>
      </c>
      <c r="J128" s="3">
        <v>5</v>
      </c>
      <c r="K128" s="3">
        <v>50</v>
      </c>
    </row>
    <row r="129" spans="2:11" x14ac:dyDescent="0.25">
      <c r="B129" s="3" t="s">
        <v>264</v>
      </c>
      <c r="C129" s="3">
        <f>$C$89*H129</f>
        <v>850</v>
      </c>
      <c r="D129" s="3">
        <f>$C$90*I129</f>
        <v>800</v>
      </c>
      <c r="E129" s="3">
        <f>$C$91*J129</f>
        <v>7</v>
      </c>
      <c r="F129" s="3">
        <f>$C$92*K129</f>
        <v>150</v>
      </c>
      <c r="H129" s="3">
        <v>850</v>
      </c>
      <c r="I129" s="3">
        <v>800</v>
      </c>
      <c r="J129" s="3">
        <v>7</v>
      </c>
      <c r="K129" s="3">
        <v>150</v>
      </c>
    </row>
    <row r="130" spans="2:11" x14ac:dyDescent="0.25">
      <c r="B130" s="3"/>
      <c r="C130" s="3"/>
      <c r="D130" s="3"/>
      <c r="E130" s="3"/>
      <c r="F130" s="3"/>
      <c r="H130" s="3"/>
      <c r="I130" s="3"/>
      <c r="J130" s="3"/>
      <c r="K130" s="3"/>
    </row>
    <row r="131" spans="2:11" x14ac:dyDescent="0.25">
      <c r="B131" s="3" t="s">
        <v>265</v>
      </c>
      <c r="C131" s="3">
        <f>$C$95*H131</f>
        <v>70</v>
      </c>
      <c r="D131" s="3">
        <f>$C$96*I131</f>
        <v>50</v>
      </c>
      <c r="E131" s="3">
        <f>$C$97*J131</f>
        <v>3</v>
      </c>
      <c r="F131" s="3">
        <f>$C$98*K131</f>
        <v>15</v>
      </c>
      <c r="H131" s="3">
        <v>70</v>
      </c>
      <c r="I131" s="3">
        <v>50</v>
      </c>
      <c r="J131" s="3">
        <v>3</v>
      </c>
      <c r="K131" s="3">
        <v>15</v>
      </c>
    </row>
    <row r="132" spans="2:11" x14ac:dyDescent="0.25">
      <c r="B132" s="3" t="s">
        <v>266</v>
      </c>
      <c r="C132" s="3">
        <f>$C$95*H132</f>
        <v>480</v>
      </c>
      <c r="D132" s="3">
        <f>$C$96*I132</f>
        <v>200</v>
      </c>
      <c r="E132" s="3">
        <f>$C$97*J132</f>
        <v>6</v>
      </c>
      <c r="F132" s="3">
        <f>$C$98*K132</f>
        <v>50</v>
      </c>
      <c r="H132" s="3">
        <v>480</v>
      </c>
      <c r="I132" s="3">
        <v>200</v>
      </c>
      <c r="J132" s="3">
        <v>6</v>
      </c>
      <c r="K132" s="3">
        <v>50</v>
      </c>
    </row>
    <row r="133" spans="2:11" x14ac:dyDescent="0.25">
      <c r="B133" s="3" t="s">
        <v>267</v>
      </c>
      <c r="C133" s="3">
        <f>$C$95*H133</f>
        <v>925</v>
      </c>
      <c r="D133" s="3">
        <f>$C$96*I133</f>
        <v>800</v>
      </c>
      <c r="E133" s="3">
        <f>$C$97*J133</f>
        <v>9</v>
      </c>
      <c r="F133" s="3">
        <f>$C$98*K133</f>
        <v>150</v>
      </c>
      <c r="H133" s="3">
        <v>925</v>
      </c>
      <c r="I133" s="3">
        <v>800</v>
      </c>
      <c r="J133" s="3">
        <v>9</v>
      </c>
      <c r="K133" s="3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E8A5-90AA-49EF-A447-C918322C80A1}">
  <dimension ref="A1:D55"/>
  <sheetViews>
    <sheetView workbookViewId="0">
      <selection activeCell="C58" sqref="C58"/>
    </sheetView>
  </sheetViews>
  <sheetFormatPr defaultRowHeight="15" x14ac:dyDescent="0.25"/>
  <cols>
    <col min="2" max="2" width="31.5703125" bestFit="1" customWidth="1"/>
    <col min="3" max="3" width="117" bestFit="1" customWidth="1"/>
    <col min="4" max="4" width="83" bestFit="1" customWidth="1"/>
  </cols>
  <sheetData>
    <row r="1" spans="1:4" x14ac:dyDescent="0.25">
      <c r="A1" s="11"/>
      <c r="B1" s="11"/>
      <c r="C1" s="11"/>
      <c r="D1" s="11"/>
    </row>
    <row r="2" spans="1:4" x14ac:dyDescent="0.25">
      <c r="A2" s="11"/>
    </row>
    <row r="3" spans="1:4" x14ac:dyDescent="0.25">
      <c r="A3" s="11"/>
    </row>
    <row r="4" spans="1:4" x14ac:dyDescent="0.25">
      <c r="A4" s="11"/>
    </row>
    <row r="5" spans="1:4" x14ac:dyDescent="0.25">
      <c r="A5" s="11"/>
    </row>
    <row r="6" spans="1:4" x14ac:dyDescent="0.25">
      <c r="A6" s="11"/>
    </row>
    <row r="7" spans="1:4" x14ac:dyDescent="0.25">
      <c r="A7" s="11"/>
    </row>
    <row r="8" spans="1:4" x14ac:dyDescent="0.25">
      <c r="A8" s="11"/>
    </row>
    <row r="9" spans="1:4" x14ac:dyDescent="0.25">
      <c r="A9" s="11"/>
    </row>
    <row r="10" spans="1:4" x14ac:dyDescent="0.25">
      <c r="A10" s="11"/>
    </row>
    <row r="11" spans="1:4" x14ac:dyDescent="0.25">
      <c r="A11" s="11"/>
    </row>
    <row r="12" spans="1:4" x14ac:dyDescent="0.25">
      <c r="A12" s="11"/>
    </row>
    <row r="13" spans="1:4" x14ac:dyDescent="0.25">
      <c r="A13" s="11"/>
    </row>
    <row r="14" spans="1:4" x14ac:dyDescent="0.25">
      <c r="A14" s="11"/>
    </row>
    <row r="15" spans="1:4" x14ac:dyDescent="0.25">
      <c r="A15" s="11"/>
    </row>
    <row r="16" spans="1:4" x14ac:dyDescent="0.25">
      <c r="A16" s="11"/>
    </row>
    <row r="17" spans="1:4" x14ac:dyDescent="0.25">
      <c r="A17" s="11"/>
    </row>
    <row r="18" spans="1:4" x14ac:dyDescent="0.25">
      <c r="A18" s="11"/>
    </row>
    <row r="19" spans="1:4" x14ac:dyDescent="0.25">
      <c r="A19" s="11"/>
    </row>
    <row r="20" spans="1:4" x14ac:dyDescent="0.25">
      <c r="A20" s="11"/>
    </row>
    <row r="21" spans="1:4" x14ac:dyDescent="0.25">
      <c r="A21" s="11"/>
    </row>
    <row r="22" spans="1:4" x14ac:dyDescent="0.25">
      <c r="A22" s="11"/>
    </row>
    <row r="23" spans="1:4" x14ac:dyDescent="0.25">
      <c r="A23" s="11"/>
    </row>
    <row r="24" spans="1:4" x14ac:dyDescent="0.25">
      <c r="A24" s="11"/>
    </row>
    <row r="25" spans="1:4" x14ac:dyDescent="0.25">
      <c r="A25" s="11"/>
    </row>
    <row r="26" spans="1:4" x14ac:dyDescent="0.25">
      <c r="A26" s="11"/>
    </row>
    <row r="27" spans="1:4" x14ac:dyDescent="0.25">
      <c r="A27" s="11"/>
    </row>
    <row r="30" spans="1:4" x14ac:dyDescent="0.25">
      <c r="B30" s="12" t="s">
        <v>286</v>
      </c>
      <c r="C30" s="12" t="s">
        <v>290</v>
      </c>
      <c r="D30" s="12" t="s">
        <v>297</v>
      </c>
    </row>
    <row r="31" spans="1:4" x14ac:dyDescent="0.25">
      <c r="B31" s="13"/>
      <c r="C31" s="13"/>
      <c r="D31" s="13"/>
    </row>
    <row r="32" spans="1:4" x14ac:dyDescent="0.25">
      <c r="B32" s="13" t="s">
        <v>301</v>
      </c>
      <c r="C32" s="13" t="s">
        <v>302</v>
      </c>
      <c r="D32" s="13" t="s">
        <v>303</v>
      </c>
    </row>
    <row r="33" spans="2:4" x14ac:dyDescent="0.25">
      <c r="B33" s="13"/>
      <c r="C33" s="13"/>
      <c r="D33" s="13"/>
    </row>
    <row r="34" spans="2:4" ht="30" x14ac:dyDescent="0.25">
      <c r="B34" s="13" t="s">
        <v>304</v>
      </c>
      <c r="C34" s="14" t="s">
        <v>331</v>
      </c>
      <c r="D34" s="14" t="s">
        <v>305</v>
      </c>
    </row>
    <row r="35" spans="2:4" x14ac:dyDescent="0.25">
      <c r="B35" s="13"/>
      <c r="C35" s="13"/>
      <c r="D35" s="13"/>
    </row>
    <row r="36" spans="2:4" x14ac:dyDescent="0.25">
      <c r="B36" s="13" t="s">
        <v>306</v>
      </c>
      <c r="C36" s="13" t="s">
        <v>338</v>
      </c>
      <c r="D36" s="13" t="s">
        <v>339</v>
      </c>
    </row>
    <row r="37" spans="2:4" x14ac:dyDescent="0.25">
      <c r="B37" s="13" t="s">
        <v>307</v>
      </c>
      <c r="C37" s="13" t="s">
        <v>311</v>
      </c>
      <c r="D37" s="13" t="s">
        <v>309</v>
      </c>
    </row>
    <row r="38" spans="2:4" x14ac:dyDescent="0.25">
      <c r="B38" s="15"/>
      <c r="C38" s="13"/>
      <c r="D38" s="13"/>
    </row>
    <row r="39" spans="2:4" x14ac:dyDescent="0.25">
      <c r="B39" s="12" t="s">
        <v>308</v>
      </c>
      <c r="C39" s="12"/>
      <c r="D39" s="12"/>
    </row>
    <row r="40" spans="2:4" x14ac:dyDescent="0.25">
      <c r="B40" s="13"/>
      <c r="C40" s="13"/>
      <c r="D40" s="13"/>
    </row>
    <row r="41" spans="2:4" x14ac:dyDescent="0.25">
      <c r="B41" s="13" t="s">
        <v>291</v>
      </c>
      <c r="C41" s="13" t="s">
        <v>310</v>
      </c>
      <c r="D41" s="14" t="s">
        <v>323</v>
      </c>
    </row>
    <row r="42" spans="2:4" x14ac:dyDescent="0.25">
      <c r="B42" s="13" t="s">
        <v>287</v>
      </c>
      <c r="C42" s="13" t="s">
        <v>312</v>
      </c>
      <c r="D42" s="13" t="s">
        <v>324</v>
      </c>
    </row>
    <row r="43" spans="2:4" x14ac:dyDescent="0.25">
      <c r="B43" s="13" t="s">
        <v>314</v>
      </c>
      <c r="C43" s="13" t="s">
        <v>313</v>
      </c>
      <c r="D43" s="13" t="s">
        <v>325</v>
      </c>
    </row>
    <row r="44" spans="2:4" x14ac:dyDescent="0.25">
      <c r="B44" s="13" t="s">
        <v>315</v>
      </c>
      <c r="C44" s="13" t="s">
        <v>316</v>
      </c>
      <c r="D44" s="13" t="s">
        <v>326</v>
      </c>
    </row>
    <row r="45" spans="2:4" x14ac:dyDescent="0.25">
      <c r="B45" s="13" t="s">
        <v>318</v>
      </c>
      <c r="C45" s="13" t="s">
        <v>319</v>
      </c>
      <c r="D45" s="13" t="s">
        <v>327</v>
      </c>
    </row>
    <row r="46" spans="2:4" x14ac:dyDescent="0.25">
      <c r="B46" s="13" t="s">
        <v>317</v>
      </c>
      <c r="C46" s="13" t="s">
        <v>320</v>
      </c>
      <c r="D46" s="13" t="s">
        <v>328</v>
      </c>
    </row>
    <row r="47" spans="2:4" x14ac:dyDescent="0.25">
      <c r="B47" s="13" t="s">
        <v>288</v>
      </c>
      <c r="C47" s="13" t="s">
        <v>321</v>
      </c>
      <c r="D47" s="13" t="s">
        <v>329</v>
      </c>
    </row>
    <row r="48" spans="2:4" x14ac:dyDescent="0.25">
      <c r="B48" s="13" t="s">
        <v>289</v>
      </c>
      <c r="C48" s="13" t="s">
        <v>322</v>
      </c>
      <c r="D48" s="13" t="s">
        <v>330</v>
      </c>
    </row>
    <row r="49" spans="2:4" x14ac:dyDescent="0.25">
      <c r="B49" s="13"/>
      <c r="C49" s="13"/>
      <c r="D49" s="13"/>
    </row>
    <row r="50" spans="2:4" x14ac:dyDescent="0.25">
      <c r="B50" s="12" t="s">
        <v>292</v>
      </c>
      <c r="C50" s="12"/>
      <c r="D50" s="12"/>
    </row>
    <row r="51" spans="2:4" x14ac:dyDescent="0.25">
      <c r="B51" s="13"/>
      <c r="C51" s="13"/>
      <c r="D51" s="13"/>
    </row>
    <row r="52" spans="2:4" x14ac:dyDescent="0.25">
      <c r="B52" s="13" t="s">
        <v>293</v>
      </c>
      <c r="C52" s="13" t="s">
        <v>332</v>
      </c>
      <c r="D52" s="13" t="s">
        <v>334</v>
      </c>
    </row>
    <row r="53" spans="2:4" x14ac:dyDescent="0.25">
      <c r="B53" s="13" t="s">
        <v>294</v>
      </c>
      <c r="C53" s="13" t="s">
        <v>333</v>
      </c>
      <c r="D53" s="13" t="s">
        <v>335</v>
      </c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158C-9766-46DA-98A3-07FAA480C845}">
  <dimension ref="A1:F24"/>
  <sheetViews>
    <sheetView workbookViewId="0">
      <selection activeCell="D29" sqref="D29"/>
    </sheetView>
  </sheetViews>
  <sheetFormatPr defaultRowHeight="15" x14ac:dyDescent="0.25"/>
  <cols>
    <col min="1" max="1" width="9.140625" style="6"/>
    <col min="2" max="2" width="22.5703125" style="6" bestFit="1" customWidth="1"/>
    <col min="3" max="3" width="9.140625" style="6"/>
    <col min="4" max="4" width="105.7109375" style="6" bestFit="1" customWidth="1"/>
    <col min="5" max="5" width="9.140625" style="6"/>
    <col min="6" max="6" width="70.7109375" style="6" bestFit="1" customWidth="1"/>
    <col min="7" max="16384" width="9.140625" style="6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5" t="s">
        <v>146</v>
      </c>
      <c r="C2" s="5"/>
      <c r="D2" s="5" t="s">
        <v>145</v>
      </c>
      <c r="E2" s="5"/>
      <c r="F2" s="5" t="s">
        <v>147</v>
      </c>
    </row>
    <row r="3" spans="1:6" x14ac:dyDescent="0.25">
      <c r="A3" s="1"/>
      <c r="B3" s="3"/>
      <c r="C3" s="3"/>
      <c r="D3" s="3"/>
      <c r="E3" s="3"/>
      <c r="F3" s="3"/>
    </row>
    <row r="4" spans="1:6" x14ac:dyDescent="0.25">
      <c r="A4" s="1"/>
      <c r="B4" s="3" t="s">
        <v>8</v>
      </c>
      <c r="C4" s="3"/>
      <c r="D4" s="3" t="s">
        <v>173</v>
      </c>
      <c r="E4" s="3"/>
      <c r="F4" s="3" t="s">
        <v>151</v>
      </c>
    </row>
    <row r="5" spans="1:6" x14ac:dyDescent="0.25">
      <c r="A5" s="1"/>
      <c r="B5" s="3" t="s">
        <v>11</v>
      </c>
      <c r="C5" s="3"/>
      <c r="D5" s="3" t="s">
        <v>174</v>
      </c>
      <c r="E5" s="3"/>
      <c r="F5" s="3" t="s">
        <v>150</v>
      </c>
    </row>
    <row r="6" spans="1:6" x14ac:dyDescent="0.25">
      <c r="A6" s="1"/>
      <c r="B6" s="3" t="s">
        <v>12</v>
      </c>
      <c r="C6" s="3"/>
      <c r="D6" s="3" t="s">
        <v>175</v>
      </c>
      <c r="E6" s="3"/>
      <c r="F6" s="3" t="s">
        <v>152</v>
      </c>
    </row>
    <row r="7" spans="1:6" x14ac:dyDescent="0.25">
      <c r="A7" s="1"/>
      <c r="B7" s="3" t="s">
        <v>9</v>
      </c>
      <c r="C7" s="3"/>
      <c r="D7" s="3" t="s">
        <v>176</v>
      </c>
      <c r="E7" s="3"/>
      <c r="F7" s="3" t="s">
        <v>149</v>
      </c>
    </row>
    <row r="8" spans="1:6" x14ac:dyDescent="0.25">
      <c r="A8" s="1"/>
      <c r="B8" s="3" t="s">
        <v>10</v>
      </c>
      <c r="C8" s="3"/>
      <c r="D8" s="3" t="s">
        <v>177</v>
      </c>
      <c r="E8" s="3"/>
      <c r="F8" s="3" t="s">
        <v>148</v>
      </c>
    </row>
    <row r="9" spans="1:6" x14ac:dyDescent="0.25">
      <c r="A9" s="1"/>
      <c r="B9" s="3"/>
      <c r="C9" s="3"/>
      <c r="D9" s="3"/>
      <c r="E9" s="3"/>
      <c r="F9" s="3"/>
    </row>
    <row r="10" spans="1:6" x14ac:dyDescent="0.25">
      <c r="A10" s="1"/>
      <c r="B10" s="3" t="s">
        <v>3</v>
      </c>
      <c r="C10" s="3"/>
      <c r="D10" s="3" t="s">
        <v>159</v>
      </c>
      <c r="E10" s="3"/>
      <c r="F10" s="3" t="s">
        <v>153</v>
      </c>
    </row>
    <row r="11" spans="1:6" x14ac:dyDescent="0.25">
      <c r="A11" s="1"/>
      <c r="B11" s="3" t="s">
        <v>46</v>
      </c>
      <c r="C11" s="3"/>
      <c r="D11" s="3" t="s">
        <v>160</v>
      </c>
      <c r="E11" s="3"/>
      <c r="F11" s="3" t="s">
        <v>154</v>
      </c>
    </row>
    <row r="12" spans="1:6" x14ac:dyDescent="0.25">
      <c r="A12" s="1"/>
      <c r="B12" s="3" t="s">
        <v>41</v>
      </c>
      <c r="C12" s="3"/>
      <c r="D12" s="3" t="s">
        <v>161</v>
      </c>
      <c r="E12" s="3"/>
      <c r="F12" s="3" t="s">
        <v>298</v>
      </c>
    </row>
    <row r="13" spans="1:6" x14ac:dyDescent="0.25">
      <c r="A13" s="1"/>
      <c r="B13" s="3" t="s">
        <v>42</v>
      </c>
      <c r="C13" s="3"/>
      <c r="D13" s="3" t="s">
        <v>162</v>
      </c>
      <c r="E13" s="3"/>
      <c r="F13" s="3" t="s">
        <v>155</v>
      </c>
    </row>
    <row r="14" spans="1:6" x14ac:dyDescent="0.25">
      <c r="A14" s="1"/>
      <c r="B14" s="3" t="s">
        <v>44</v>
      </c>
      <c r="C14" s="3"/>
      <c r="D14" s="3" t="s">
        <v>163</v>
      </c>
      <c r="E14" s="3"/>
      <c r="F14" s="3" t="s">
        <v>156</v>
      </c>
    </row>
    <row r="15" spans="1:6" x14ac:dyDescent="0.25">
      <c r="A15" s="1"/>
      <c r="B15" s="3" t="s">
        <v>45</v>
      </c>
      <c r="C15" s="3"/>
      <c r="D15" s="3" t="s">
        <v>164</v>
      </c>
      <c r="E15" s="3"/>
      <c r="F15" s="3" t="s">
        <v>157</v>
      </c>
    </row>
    <row r="16" spans="1:6" x14ac:dyDescent="0.25">
      <c r="A16" s="1"/>
      <c r="B16" s="3" t="s">
        <v>5</v>
      </c>
      <c r="C16" s="3"/>
      <c r="D16" s="3" t="s">
        <v>165</v>
      </c>
      <c r="E16" s="3"/>
      <c r="F16" s="3" t="s">
        <v>158</v>
      </c>
    </row>
    <row r="17" spans="1:6" x14ac:dyDescent="0.25">
      <c r="A17" s="1"/>
      <c r="B17" s="3"/>
      <c r="C17" s="3"/>
      <c r="D17" s="3"/>
      <c r="E17" s="3"/>
      <c r="F17" s="3"/>
    </row>
    <row r="18" spans="1:6" x14ac:dyDescent="0.25">
      <c r="A18" s="1"/>
      <c r="B18" s="3" t="s">
        <v>20</v>
      </c>
      <c r="C18" s="3"/>
      <c r="D18" s="3" t="s">
        <v>178</v>
      </c>
      <c r="E18" s="3"/>
      <c r="F18" s="3" t="s">
        <v>185</v>
      </c>
    </row>
    <row r="19" spans="1:6" x14ac:dyDescent="0.25">
      <c r="A19" s="1"/>
      <c r="B19" s="3" t="s">
        <v>21</v>
      </c>
      <c r="C19" s="3"/>
      <c r="D19" s="3" t="s">
        <v>179</v>
      </c>
      <c r="E19" s="3"/>
      <c r="F19" s="3" t="s">
        <v>186</v>
      </c>
    </row>
    <row r="20" spans="1:6" x14ac:dyDescent="0.25">
      <c r="A20" s="1"/>
      <c r="B20" s="3" t="s">
        <v>124</v>
      </c>
      <c r="C20" s="3"/>
      <c r="D20" s="3" t="s">
        <v>180</v>
      </c>
      <c r="E20" s="3"/>
      <c r="F20" s="3" t="s">
        <v>187</v>
      </c>
    </row>
    <row r="21" spans="1:6" x14ac:dyDescent="0.25">
      <c r="A21" s="1"/>
      <c r="B21" s="3" t="s">
        <v>125</v>
      </c>
      <c r="C21" s="3"/>
      <c r="D21" s="3" t="s">
        <v>183</v>
      </c>
      <c r="E21" s="3"/>
      <c r="F21" s="3" t="s">
        <v>188</v>
      </c>
    </row>
    <row r="22" spans="1:6" x14ac:dyDescent="0.25">
      <c r="A22" s="1"/>
      <c r="B22" s="3" t="s">
        <v>122</v>
      </c>
      <c r="C22" s="3"/>
      <c r="D22" s="3" t="s">
        <v>182</v>
      </c>
      <c r="E22" s="3"/>
      <c r="F22" s="3" t="s">
        <v>189</v>
      </c>
    </row>
    <row r="23" spans="1:6" x14ac:dyDescent="0.25">
      <c r="A23" s="1"/>
      <c r="B23" s="3"/>
      <c r="C23" s="3"/>
      <c r="D23" s="3"/>
      <c r="E23" s="3"/>
      <c r="F23" s="3"/>
    </row>
    <row r="24" spans="1:6" x14ac:dyDescent="0.25">
      <c r="B24" s="16" t="s">
        <v>7</v>
      </c>
      <c r="C24" s="10"/>
      <c r="D24" s="3" t="s">
        <v>295</v>
      </c>
      <c r="E24" s="10"/>
      <c r="F24" s="3" t="s">
        <v>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1E227-B8E1-4FD9-A168-88A0F3E4600A}">
  <dimension ref="B2:C27"/>
  <sheetViews>
    <sheetView workbookViewId="0">
      <selection activeCell="F20" sqref="F20"/>
    </sheetView>
  </sheetViews>
  <sheetFormatPr defaultRowHeight="15" x14ac:dyDescent="0.25"/>
  <cols>
    <col min="2" max="2" width="22.140625" bestFit="1" customWidth="1"/>
    <col min="3" max="3" width="77.28515625" bestFit="1" customWidth="1"/>
  </cols>
  <sheetData>
    <row r="2" spans="2:3" x14ac:dyDescent="0.25">
      <c r="B2" s="17" t="s">
        <v>336</v>
      </c>
      <c r="C2" s="17" t="s">
        <v>147</v>
      </c>
    </row>
    <row r="3" spans="2:3" x14ac:dyDescent="0.25">
      <c r="B3" s="15"/>
      <c r="C3" s="15"/>
    </row>
    <row r="4" spans="2:3" x14ac:dyDescent="0.25">
      <c r="B4" s="15" t="s">
        <v>3</v>
      </c>
      <c r="C4" s="15" t="s">
        <v>343</v>
      </c>
    </row>
    <row r="5" spans="2:3" x14ac:dyDescent="0.25">
      <c r="B5" s="15" t="s">
        <v>46</v>
      </c>
      <c r="C5" s="15" t="s">
        <v>344</v>
      </c>
    </row>
    <row r="6" spans="2:3" x14ac:dyDescent="0.25">
      <c r="B6" s="15" t="s">
        <v>41</v>
      </c>
      <c r="C6" s="15" t="s">
        <v>347</v>
      </c>
    </row>
    <row r="7" spans="2:3" x14ac:dyDescent="0.25">
      <c r="B7" s="15" t="s">
        <v>42</v>
      </c>
      <c r="C7" s="15" t="s">
        <v>346</v>
      </c>
    </row>
    <row r="8" spans="2:3" x14ac:dyDescent="0.25">
      <c r="B8" s="15" t="s">
        <v>340</v>
      </c>
      <c r="C8" s="15" t="s">
        <v>348</v>
      </c>
    </row>
    <row r="9" spans="2:3" x14ac:dyDescent="0.25">
      <c r="B9" s="15" t="s">
        <v>341</v>
      </c>
      <c r="C9" s="15" t="s">
        <v>349</v>
      </c>
    </row>
    <row r="10" spans="2:3" x14ac:dyDescent="0.25">
      <c r="B10" s="15" t="s">
        <v>5</v>
      </c>
      <c r="C10" s="15" t="s">
        <v>350</v>
      </c>
    </row>
    <row r="11" spans="2:3" x14ac:dyDescent="0.25">
      <c r="B11" s="15" t="s">
        <v>337</v>
      </c>
      <c r="C11" s="15" t="s">
        <v>351</v>
      </c>
    </row>
    <row r="12" spans="2:3" x14ac:dyDescent="0.25">
      <c r="B12" s="15" t="s">
        <v>8</v>
      </c>
      <c r="C12" s="15" t="s">
        <v>352</v>
      </c>
    </row>
    <row r="13" spans="2:3" x14ac:dyDescent="0.25">
      <c r="B13" s="15" t="s">
        <v>11</v>
      </c>
      <c r="C13" s="15" t="s">
        <v>353</v>
      </c>
    </row>
    <row r="14" spans="2:3" x14ac:dyDescent="0.25">
      <c r="B14" s="15" t="s">
        <v>12</v>
      </c>
      <c r="C14" s="15" t="s">
        <v>354</v>
      </c>
    </row>
    <row r="15" spans="2:3" x14ac:dyDescent="0.25">
      <c r="B15" s="15" t="s">
        <v>9</v>
      </c>
      <c r="C15" s="15" t="s">
        <v>355</v>
      </c>
    </row>
    <row r="16" spans="2:3" x14ac:dyDescent="0.25">
      <c r="B16" s="15" t="s">
        <v>10</v>
      </c>
      <c r="C16" s="15" t="s">
        <v>356</v>
      </c>
    </row>
    <row r="17" spans="2:3" x14ac:dyDescent="0.25">
      <c r="B17" s="15" t="s">
        <v>342</v>
      </c>
      <c r="C17" s="15" t="s">
        <v>357</v>
      </c>
    </row>
    <row r="18" spans="2:3" x14ac:dyDescent="0.25">
      <c r="B18" s="15" t="s">
        <v>19</v>
      </c>
      <c r="C18" s="15" t="s">
        <v>358</v>
      </c>
    </row>
    <row r="19" spans="2:3" x14ac:dyDescent="0.25">
      <c r="B19" s="15" t="s">
        <v>144</v>
      </c>
      <c r="C19" s="15" t="s">
        <v>363</v>
      </c>
    </row>
    <row r="20" spans="2:3" x14ac:dyDescent="0.25">
      <c r="B20" s="15" t="s">
        <v>190</v>
      </c>
      <c r="C20" s="15" t="s">
        <v>359</v>
      </c>
    </row>
    <row r="21" spans="2:3" x14ac:dyDescent="0.25">
      <c r="B21" s="15" t="s">
        <v>345</v>
      </c>
      <c r="C21" s="15" t="s">
        <v>360</v>
      </c>
    </row>
    <row r="22" spans="2:3" x14ac:dyDescent="0.25">
      <c r="B22" s="15" t="s">
        <v>20</v>
      </c>
      <c r="C22" s="15" t="s">
        <v>361</v>
      </c>
    </row>
    <row r="23" spans="2:3" x14ac:dyDescent="0.25">
      <c r="B23" s="15" t="s">
        <v>21</v>
      </c>
      <c r="C23" s="15" t="s">
        <v>362</v>
      </c>
    </row>
    <row r="24" spans="2:3" x14ac:dyDescent="0.25">
      <c r="B24" s="15" t="s">
        <v>124</v>
      </c>
      <c r="C24" s="15" t="s">
        <v>364</v>
      </c>
    </row>
    <row r="25" spans="2:3" x14ac:dyDescent="0.25">
      <c r="B25" s="15" t="s">
        <v>125</v>
      </c>
      <c r="C25" s="15" t="s">
        <v>365</v>
      </c>
    </row>
    <row r="26" spans="2:3" x14ac:dyDescent="0.25">
      <c r="B26" s="15" t="s">
        <v>122</v>
      </c>
      <c r="C26" s="15" t="s">
        <v>366</v>
      </c>
    </row>
    <row r="27" spans="2:3" x14ac:dyDescent="0.25">
      <c r="B27" s="15" t="s">
        <v>367</v>
      </c>
      <c r="C27" s="15" t="s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GDD</vt:lpstr>
      <vt:lpstr>Core Exchange and Levers</vt:lpstr>
      <vt:lpstr>Levelling and Class Numerics</vt:lpstr>
      <vt:lpstr>Weapon and Ability Numerics</vt:lpstr>
      <vt:lpstr>Combat Mechanics</vt:lpstr>
      <vt:lpstr>Processes</vt:lpstr>
      <vt:lpstr>Glossary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Naika</dc:creator>
  <cp:lastModifiedBy>Mihir Naika</cp:lastModifiedBy>
  <dcterms:created xsi:type="dcterms:W3CDTF">2024-03-23T13:39:30Z</dcterms:created>
  <dcterms:modified xsi:type="dcterms:W3CDTF">2024-03-25T14:01:19Z</dcterms:modified>
</cp:coreProperties>
</file>